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Development Services\General\Indexed Contribution Rates - Do Not Delete\Procedures\"/>
    </mc:Choice>
  </mc:AlternateContent>
  <xr:revisionPtr revIDLastSave="0" documentId="13_ncr:1_{B2442598-EC3F-4C31-A37A-BF7C18D0CEC2}" xr6:coauthVersionLast="47" xr6:coauthVersionMax="47" xr10:uidLastSave="{00000000-0000-0000-0000-000000000000}"/>
  <bookViews>
    <workbookView xWindow="3495" yWindow="1185" windowWidth="21915" windowHeight="12510" activeTab="3" xr2:uid="{00000000-000D-0000-FFFF-FFFF00000000}"/>
  </bookViews>
  <sheets>
    <sheet name="Instructions" sheetId="5" r:id="rId1"/>
    <sheet name="PPI Data" sheetId="3" r:id="rId2"/>
    <sheet name="Calculation" sheetId="2" r:id="rId3"/>
    <sheet name="Version history" sheetId="8" r:id="rId4"/>
  </sheets>
  <definedNames>
    <definedName name="_xlnm.Print_Area" localSheetId="0">Instructions!$A$1:$J$40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5" l="1"/>
  <c r="E7" i="5" l="1"/>
  <c r="G7" i="2"/>
  <c r="F7" i="2"/>
  <c r="D18" i="3" l="1"/>
  <c r="D19" i="3"/>
  <c r="C22" i="2" l="1"/>
  <c r="E22" i="2" s="1"/>
  <c r="E21" i="2" s="1"/>
  <c r="E18" i="2" s="1"/>
  <c r="C18" i="2"/>
  <c r="F18" i="2" l="1"/>
  <c r="C14" i="2"/>
  <c r="C12" i="2" l="1"/>
  <c r="E12" i="2" s="1"/>
  <c r="D119" i="3"/>
  <c r="D110" i="3"/>
  <c r="D11" i="3" l="1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E18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 s="1"/>
  <c r="D28" i="3"/>
  <c r="E28" i="3"/>
  <c r="D29" i="3"/>
  <c r="E29" i="3" s="1"/>
  <c r="D30" i="3"/>
  <c r="E30" i="3"/>
  <c r="D31" i="3"/>
  <c r="E31" i="3"/>
  <c r="D32" i="3"/>
  <c r="E32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1" i="3"/>
  <c r="D112" i="3"/>
  <c r="D113" i="3"/>
  <c r="D114" i="3"/>
  <c r="D115" i="3"/>
  <c r="D116" i="3"/>
  <c r="D117" i="3"/>
  <c r="D118" i="3"/>
  <c r="D120" i="3"/>
  <c r="D33" i="3"/>
  <c r="E33" i="3" s="1"/>
  <c r="D34" i="3"/>
  <c r="E72" i="3" l="1"/>
  <c r="E56" i="3"/>
  <c r="E104" i="3"/>
  <c r="E88" i="3"/>
  <c r="E40" i="3"/>
  <c r="E108" i="3"/>
  <c r="F108" i="3" s="1"/>
  <c r="E100" i="3"/>
  <c r="E92" i="3"/>
  <c r="E84" i="3"/>
  <c r="E76" i="3"/>
  <c r="E68" i="3"/>
  <c r="E60" i="3"/>
  <c r="E52" i="3"/>
  <c r="E44" i="3"/>
  <c r="E96" i="3"/>
  <c r="E80" i="3"/>
  <c r="E64" i="3"/>
  <c r="E48" i="3"/>
  <c r="E36" i="3"/>
  <c r="E105" i="3"/>
  <c r="E93" i="3"/>
  <c r="E89" i="3"/>
  <c r="E85" i="3"/>
  <c r="E81" i="3"/>
  <c r="E77" i="3"/>
  <c r="E73" i="3"/>
  <c r="E69" i="3"/>
  <c r="E65" i="3"/>
  <c r="E61" i="3"/>
  <c r="E57" i="3"/>
  <c r="E53" i="3"/>
  <c r="E49" i="3"/>
  <c r="E45" i="3"/>
  <c r="E41" i="3"/>
  <c r="E37" i="3"/>
  <c r="E101" i="3"/>
  <c r="E97" i="3"/>
  <c r="E107" i="3"/>
  <c r="E103" i="3"/>
  <c r="E99" i="3"/>
  <c r="E95" i="3"/>
  <c r="E91" i="3"/>
  <c r="E87" i="3"/>
  <c r="E83" i="3"/>
  <c r="E79" i="3"/>
  <c r="E75" i="3"/>
  <c r="E71" i="3"/>
  <c r="E67" i="3"/>
  <c r="E63" i="3"/>
  <c r="E59" i="3"/>
  <c r="E55" i="3"/>
  <c r="E51" i="3"/>
  <c r="E47" i="3"/>
  <c r="E43" i="3"/>
  <c r="E39" i="3"/>
  <c r="E35" i="3"/>
  <c r="E106" i="3"/>
  <c r="E102" i="3"/>
  <c r="E98" i="3"/>
  <c r="E94" i="3"/>
  <c r="E90" i="3"/>
  <c r="E86" i="3"/>
  <c r="E82" i="3"/>
  <c r="E78" i="3"/>
  <c r="E74" i="3"/>
  <c r="E70" i="3"/>
  <c r="E66" i="3"/>
  <c r="E62" i="3"/>
  <c r="E58" i="3"/>
  <c r="E54" i="3"/>
  <c r="E50" i="3"/>
  <c r="E46" i="3"/>
  <c r="E42" i="3"/>
  <c r="E38" i="3"/>
  <c r="E34" i="3"/>
  <c r="F107" i="3" l="1"/>
  <c r="F106" i="3" s="1"/>
  <c r="F105" i="3" s="1"/>
  <c r="F104" i="3" s="1"/>
  <c r="F103" i="3" s="1"/>
  <c r="F102" i="3" s="1"/>
  <c r="F101" i="3" s="1"/>
  <c r="F100" i="3" s="1"/>
  <c r="F99" i="3" s="1"/>
  <c r="F98" i="3" s="1"/>
  <c r="F97" i="3" s="1"/>
  <c r="F96" i="3" s="1"/>
  <c r="F95" i="3" s="1"/>
  <c r="F94" i="3" s="1"/>
  <c r="F93" i="3" s="1"/>
  <c r="F92" i="3" s="1"/>
  <c r="F91" i="3" s="1"/>
  <c r="F90" i="3" s="1"/>
  <c r="F89" i="3" s="1"/>
  <c r="F88" i="3" s="1"/>
  <c r="F87" i="3" s="1"/>
  <c r="F86" i="3" s="1"/>
  <c r="F85" i="3" s="1"/>
  <c r="F84" i="3" s="1"/>
  <c r="F83" i="3" s="1"/>
  <c r="F82" i="3" s="1"/>
  <c r="F81" i="3" s="1"/>
  <c r="F80" i="3" s="1"/>
  <c r="F79" i="3" s="1"/>
  <c r="F78" i="3" s="1"/>
  <c r="F77" i="3" s="1"/>
  <c r="F76" i="3" s="1"/>
  <c r="F75" i="3" s="1"/>
  <c r="F74" i="3" s="1"/>
  <c r="F73" i="3" s="1"/>
  <c r="F72" i="3" s="1"/>
  <c r="F71" i="3" s="1"/>
  <c r="F70" i="3" s="1"/>
  <c r="F69" i="3" s="1"/>
  <c r="F68" i="3" s="1"/>
  <c r="F67" i="3" s="1"/>
  <c r="F66" i="3" s="1"/>
  <c r="F65" i="3" s="1"/>
  <c r="F64" i="3" s="1"/>
  <c r="F63" i="3" s="1"/>
  <c r="F62" i="3" s="1"/>
  <c r="F61" i="3" s="1"/>
  <c r="F60" i="3" s="1"/>
  <c r="F59" i="3" s="1"/>
  <c r="F58" i="3" s="1"/>
  <c r="F57" i="3" s="1"/>
  <c r="F56" i="3" s="1"/>
  <c r="F55" i="3" s="1"/>
  <c r="F54" i="3" s="1"/>
  <c r="F53" i="3" s="1"/>
  <c r="F52" i="3" s="1"/>
  <c r="F51" i="3" s="1"/>
  <c r="F50" i="3" s="1"/>
  <c r="F49" i="3" s="1"/>
  <c r="F48" i="3" s="1"/>
  <c r="F47" i="3" s="1"/>
  <c r="F46" i="3" s="1"/>
  <c r="F45" i="3" s="1"/>
  <c r="F44" i="3" s="1"/>
  <c r="F43" i="3" s="1"/>
  <c r="F42" i="3" s="1"/>
  <c r="F41" i="3" s="1"/>
  <c r="F40" i="3" s="1"/>
  <c r="F39" i="3" s="1"/>
  <c r="F38" i="3" s="1"/>
  <c r="F37" i="3" s="1"/>
  <c r="F36" i="3" s="1"/>
  <c r="F35" i="3" s="1"/>
  <c r="F34" i="3" s="1"/>
  <c r="F33" i="3" s="1"/>
  <c r="F32" i="3" s="1"/>
  <c r="F31" i="3" s="1"/>
  <c r="F30" i="3" s="1"/>
  <c r="F29" i="3" s="1"/>
  <c r="F28" i="3" s="1"/>
  <c r="F27" i="3" s="1"/>
  <c r="F26" i="3" s="1"/>
  <c r="F25" i="3" s="1"/>
  <c r="F24" i="3" s="1"/>
  <c r="F23" i="3" s="1"/>
  <c r="F22" i="3" s="1"/>
  <c r="F21" i="3" s="1"/>
  <c r="F20" i="3" s="1"/>
  <c r="F19" i="3" s="1"/>
  <c r="F18" i="3" s="1"/>
  <c r="F17" i="3" s="1"/>
  <c r="F16" i="3" s="1"/>
  <c r="F15" i="3" s="1"/>
  <c r="F14" i="3" s="1"/>
  <c r="F13" i="3" s="1"/>
  <c r="F12" i="3" s="1"/>
  <c r="F11" i="3" s="1"/>
  <c r="H22" i="5"/>
  <c r="F7" i="3" l="1"/>
  <c r="E7" i="3"/>
  <c r="D7" i="2" l="1"/>
  <c r="D7" i="3"/>
  <c r="B34" i="3" l="1"/>
  <c r="B33" i="3" s="1"/>
  <c r="B32" i="3" l="1"/>
  <c r="B31" i="3" l="1"/>
  <c r="B30" i="3" s="1"/>
  <c r="B29" i="3" s="1"/>
  <c r="B28" i="3" s="1"/>
  <c r="B27" i="3" s="1"/>
  <c r="B26" i="3" s="1"/>
  <c r="B25" i="3" s="1"/>
  <c r="B24" i="3" s="1"/>
  <c r="B23" i="3" s="1"/>
  <c r="B22" i="3" s="1"/>
  <c r="B21" i="3" s="1"/>
  <c r="B20" i="3" s="1"/>
  <c r="B19" i="3" s="1"/>
  <c r="B18" i="3" s="1"/>
  <c r="B17" i="3" s="1"/>
  <c r="B16" i="3" s="1"/>
  <c r="B15" i="3" s="1"/>
  <c r="B14" i="3" s="1"/>
  <c r="B13" i="3" s="1"/>
  <c r="B12" i="3" s="1"/>
  <c r="B11" i="3" s="1"/>
  <c r="E11" i="2" l="1"/>
  <c r="E14" i="2"/>
  <c r="E13" i="2" l="1"/>
  <c r="F13" i="2" l="1"/>
  <c r="F14" i="2" l="1"/>
  <c r="G13" i="2"/>
  <c r="H13" i="2" s="1"/>
  <c r="F11" i="2"/>
  <c r="G14" i="2" l="1"/>
  <c r="H14" i="2" s="1"/>
  <c r="G11" i="2"/>
  <c r="H11" i="2" s="1"/>
  <c r="I14" i="2" l="1"/>
  <c r="J14" i="2" s="1"/>
  <c r="L14" i="2"/>
  <c r="F12" i="2"/>
  <c r="G12" i="2" s="1"/>
  <c r="H12" i="2" l="1"/>
  <c r="I12" i="2" l="1"/>
  <c r="L12" i="2"/>
  <c r="M12" i="2" s="1"/>
  <c r="J12" i="2" l="1"/>
  <c r="K12" i="2" s="1"/>
  <c r="H12" i="5" s="1"/>
  <c r="H18" i="5" s="1"/>
</calcChain>
</file>

<file path=xl/sharedStrings.xml><?xml version="1.0" encoding="utf-8"?>
<sst xmlns="http://schemas.openxmlformats.org/spreadsheetml/2006/main" count="72" uniqueCount="61">
  <si>
    <t>Unsmoothed</t>
  </si>
  <si>
    <t>Index</t>
  </si>
  <si>
    <t>Month</t>
  </si>
  <si>
    <t>Date</t>
  </si>
  <si>
    <t>Quarter</t>
  </si>
  <si>
    <t>After Date</t>
  </si>
  <si>
    <t>Previous Date</t>
  </si>
  <si>
    <t>Date Levied</t>
  </si>
  <si>
    <t>Simple Adjusted Index</t>
  </si>
  <si>
    <t>Geometric Adjusted Index</t>
  </si>
  <si>
    <t>Overall Simple Index</t>
  </si>
  <si>
    <t>Overall Geometric Index</t>
  </si>
  <si>
    <t>Growth rate</t>
  </si>
  <si>
    <t>Unsmoothed % Change</t>
  </si>
  <si>
    <t>MA-13 % change</t>
  </si>
  <si>
    <t>Price Index: ABS, Producer Price Indexes, 6427.0, Road &amp; Bridge Construction: Qld, Index number 3101</t>
  </si>
  <si>
    <t>Update</t>
  </si>
  <si>
    <t>Infrastructure Charges Indexation Calculator</t>
  </si>
  <si>
    <t>If Error - previous quarter</t>
  </si>
  <si>
    <t>Amendments</t>
  </si>
  <si>
    <t xml:space="preserve">Enter Date Levied </t>
  </si>
  <si>
    <t>Step 2:</t>
  </si>
  <si>
    <t>Enter Date Payable</t>
  </si>
  <si>
    <t>Step 3:</t>
  </si>
  <si>
    <t>Enter Initial Charge</t>
  </si>
  <si>
    <t>Output</t>
  </si>
  <si>
    <r>
      <rPr>
        <b/>
        <sz val="12"/>
        <color theme="1"/>
        <rFont val="Calibri"/>
        <family val="2"/>
        <scheme val="minor"/>
      </rPr>
      <t xml:space="preserve">  </t>
    </r>
    <r>
      <rPr>
        <b/>
        <u/>
        <sz val="12"/>
        <color theme="1"/>
        <rFont val="Calibri"/>
        <family val="2"/>
        <scheme val="minor"/>
      </rPr>
      <t>Inputs</t>
    </r>
  </si>
  <si>
    <t>Last Updated:</t>
  </si>
  <si>
    <t xml:space="preserve">Initial web version </t>
  </si>
  <si>
    <t>Step 1:</t>
  </si>
  <si>
    <t>MA-13 % changeIndex</t>
  </si>
  <si>
    <t>Version</t>
  </si>
  <si>
    <t>Prepared on:</t>
  </si>
  <si>
    <t>Infrastructure Charges Automatic Increase Calculator</t>
  </si>
  <si>
    <t xml:space="preserve">Estimated indexed charge: </t>
  </si>
  <si>
    <t>Automatic increase:</t>
  </si>
  <si>
    <t>(dd-mm-yyyy)</t>
  </si>
  <si>
    <t>Date payable</t>
  </si>
  <si>
    <t>Index period</t>
  </si>
  <si>
    <t>to:</t>
  </si>
  <si>
    <t xml:space="preserve">from: </t>
  </si>
  <si>
    <t>Date payable:</t>
  </si>
  <si>
    <t>Today :</t>
  </si>
  <si>
    <t xml:space="preserve">Index check </t>
  </si>
  <si>
    <t>Plus 5 workday:</t>
  </si>
  <si>
    <t>If Error - previous quarter (2)</t>
  </si>
  <si>
    <t>Updated with June 2020 index.</t>
  </si>
  <si>
    <t>Updated with September 2020 index.</t>
  </si>
  <si>
    <t>Updated with December 2020 index.</t>
  </si>
  <si>
    <t>Updated with March 2021 index.</t>
  </si>
  <si>
    <t>Updated with June 2021 index.</t>
  </si>
  <si>
    <t>Updated with September 2021 index.</t>
  </si>
  <si>
    <t>Updated with December 2021 index.</t>
  </si>
  <si>
    <t>Updated with March 2022 index.</t>
  </si>
  <si>
    <t>Updated with June 2022 index.</t>
  </si>
  <si>
    <t>Updated with September 2022 index.</t>
  </si>
  <si>
    <t>Updated with December 2022 index.</t>
  </si>
  <si>
    <t>Update with March 2023 index.</t>
  </si>
  <si>
    <t>Update with June 2023 index.</t>
  </si>
  <si>
    <t>Update with September 2023 index.</t>
  </si>
  <si>
    <t>Update with December 2023 index.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</si>
</sst>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d/mm/yyyy;@"/>
    <numFmt numFmtId="166" formatCode="_-* #,##0.0000_-;\-* #,##0.0000_-;_-* &quot;-&quot;??_-;_-@_-"/>
    <numFmt numFmtId="167" formatCode="_-* #,##0.00000_-;\-* #,##0.00000_-;_-* &quot;-&quot;??_-;_-@_-"/>
    <numFmt numFmtId="168" formatCode="#,##0.0000000000_ ;\-#,##0.0000000000\ "/>
    <numFmt numFmtId="169" formatCode="0.0000000000"/>
    <numFmt numFmtId="170" formatCode="#,##0.00_ ;\-#,##0.00\ "/>
    <numFmt numFmtId="171" formatCode="&quot;$&quot;#,##0.00"/>
    <numFmt numFmtId="172" formatCode="d/mm/yy;@"/>
    <numFmt numFmtId="173" formatCode="#,##0.0_ ;\-#,##0.0\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66FF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7DEE8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166" fontId="2" fillId="2" borderId="0" xfId="1" applyNumberFormat="1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0" fillId="2" borderId="0" xfId="0" applyFill="1" applyAlignment="1">
      <alignment horizontal="left"/>
    </xf>
    <xf numFmtId="170" fontId="2" fillId="2" borderId="0" xfId="1" applyNumberFormat="1" applyFont="1" applyFill="1"/>
    <xf numFmtId="0" fontId="5" fillId="2" borderId="0" xfId="0" applyFont="1" applyFill="1"/>
    <xf numFmtId="169" fontId="0" fillId="3" borderId="1" xfId="0" applyNumberFormat="1" applyFill="1" applyBorder="1"/>
    <xf numFmtId="10" fontId="2" fillId="5" borderId="11" xfId="3" applyNumberFormat="1" applyFont="1" applyFill="1" applyBorder="1" applyProtection="1"/>
    <xf numFmtId="164" fontId="2" fillId="5" borderId="4" xfId="1" applyFont="1" applyFill="1" applyBorder="1" applyProtection="1"/>
    <xf numFmtId="164" fontId="2" fillId="5" borderId="9" xfId="1" applyFont="1" applyFill="1" applyBorder="1" applyProtection="1"/>
    <xf numFmtId="0" fontId="0" fillId="6" borderId="0" xfId="0" applyFill="1"/>
    <xf numFmtId="0" fontId="0" fillId="2" borderId="4" xfId="0" applyFill="1" applyBorder="1"/>
    <xf numFmtId="0" fontId="0" fillId="2" borderId="9" xfId="0" applyFill="1" applyBorder="1"/>
    <xf numFmtId="0" fontId="4" fillId="2" borderId="0" xfId="0" applyFont="1" applyFill="1"/>
    <xf numFmtId="0" fontId="8" fillId="2" borderId="0" xfId="0" applyFont="1" applyFill="1"/>
    <xf numFmtId="0" fontId="3" fillId="4" borderId="11" xfId="0" applyFont="1" applyFill="1" applyBorder="1"/>
    <xf numFmtId="0" fontId="3" fillId="4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12" xfId="0" applyFont="1" applyFill="1" applyBorder="1"/>
    <xf numFmtId="0" fontId="0" fillId="2" borderId="6" xfId="0" applyFill="1" applyBorder="1"/>
    <xf numFmtId="0" fontId="0" fillId="2" borderId="3" xfId="0" applyFill="1" applyBorder="1"/>
    <xf numFmtId="0" fontId="0" fillId="2" borderId="3" xfId="0" applyFill="1" applyBorder="1" applyAlignment="1">
      <alignment wrapText="1"/>
    </xf>
    <xf numFmtId="0" fontId="3" fillId="4" borderId="13" xfId="0" applyFont="1" applyFill="1" applyBorder="1"/>
    <xf numFmtId="166" fontId="0" fillId="2" borderId="7" xfId="0" applyNumberFormat="1" applyFill="1" applyBorder="1"/>
    <xf numFmtId="168" fontId="0" fillId="2" borderId="8" xfId="0" applyNumberFormat="1" applyFill="1" applyBorder="1"/>
    <xf numFmtId="166" fontId="0" fillId="2" borderId="9" xfId="0" applyNumberFormat="1" applyFill="1" applyBorder="1"/>
    <xf numFmtId="166" fontId="0" fillId="2" borderId="10" xfId="0" applyNumberFormat="1" applyFill="1" applyBorder="1"/>
    <xf numFmtId="166" fontId="0" fillId="2" borderId="8" xfId="0" applyNumberFormat="1" applyFill="1" applyBorder="1"/>
    <xf numFmtId="0" fontId="3" fillId="4" borderId="11" xfId="0" applyFont="1" applyFill="1" applyBorder="1" applyAlignment="1">
      <alignment horizontal="center" vertical="top"/>
    </xf>
    <xf numFmtId="0" fontId="3" fillId="4" borderId="11" xfId="0" applyFont="1" applyFill="1" applyBorder="1" applyAlignment="1">
      <alignment horizontal="center" vertical="top" wrapText="1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0" fillId="7" borderId="0" xfId="0" applyFill="1" applyProtection="1">
      <protection locked="0"/>
    </xf>
    <xf numFmtId="0" fontId="0" fillId="7" borderId="2" xfId="0" applyFill="1" applyBorder="1"/>
    <xf numFmtId="0" fontId="0" fillId="7" borderId="8" xfId="0" applyFill="1" applyBorder="1"/>
    <xf numFmtId="0" fontId="0" fillId="7" borderId="3" xfId="0" applyFill="1" applyBorder="1"/>
    <xf numFmtId="0" fontId="0" fillId="7" borderId="0" xfId="0" applyFill="1"/>
    <xf numFmtId="0" fontId="0" fillId="7" borderId="16" xfId="0" applyFill="1" applyBorder="1"/>
    <xf numFmtId="0" fontId="0" fillId="7" borderId="10" xfId="0" applyFill="1" applyBorder="1"/>
    <xf numFmtId="0" fontId="9" fillId="7" borderId="6" xfId="0" applyFont="1" applyFill="1" applyBorder="1"/>
    <xf numFmtId="0" fontId="0" fillId="7" borderId="6" xfId="0" applyFill="1" applyBorder="1" applyAlignment="1">
      <alignment horizontal="right"/>
    </xf>
    <xf numFmtId="0" fontId="0" fillId="7" borderId="7" xfId="0" applyFill="1" applyBorder="1" applyAlignment="1">
      <alignment horizontal="right"/>
    </xf>
    <xf numFmtId="0" fontId="0" fillId="7" borderId="2" xfId="0" applyFill="1" applyBorder="1" applyProtection="1">
      <protection locked="0"/>
    </xf>
    <xf numFmtId="0" fontId="0" fillId="7" borderId="0" xfId="0" applyFill="1" applyAlignment="1" applyProtection="1">
      <alignment horizontal="right"/>
      <protection locked="0"/>
    </xf>
    <xf numFmtId="0" fontId="12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70" fontId="2" fillId="0" borderId="0" xfId="1" applyNumberFormat="1" applyFont="1" applyFill="1" applyBorder="1"/>
    <xf numFmtId="166" fontId="2" fillId="0" borderId="0" xfId="1" applyNumberFormat="1" applyFont="1" applyFill="1" applyBorder="1"/>
    <xf numFmtId="14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5" xfId="0" applyFill="1" applyBorder="1"/>
    <xf numFmtId="165" fontId="0" fillId="2" borderId="15" xfId="0" applyNumberFormat="1" applyFill="1" applyBorder="1"/>
    <xf numFmtId="165" fontId="0" fillId="2" borderId="13" xfId="0" applyNumberFormat="1" applyFill="1" applyBorder="1"/>
    <xf numFmtId="0" fontId="0" fillId="2" borderId="13" xfId="0" applyFill="1" applyBorder="1"/>
    <xf numFmtId="167" fontId="2" fillId="2" borderId="13" xfId="1" applyNumberFormat="1" applyFont="1" applyFill="1" applyBorder="1" applyProtection="1"/>
    <xf numFmtId="0" fontId="3" fillId="7" borderId="0" xfId="0" applyFont="1" applyFill="1" applyAlignment="1" applyProtection="1">
      <alignment horizontal="right"/>
      <protection locked="0"/>
    </xf>
    <xf numFmtId="171" fontId="3" fillId="0" borderId="14" xfId="0" applyNumberFormat="1" applyFont="1" applyBorder="1" applyProtection="1">
      <protection locked="0"/>
    </xf>
    <xf numFmtId="0" fontId="14" fillId="4" borderId="11" xfId="0" applyFont="1" applyFill="1" applyBorder="1"/>
    <xf numFmtId="172" fontId="15" fillId="4" borderId="11" xfId="0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70" fontId="7" fillId="2" borderId="0" xfId="1" applyNumberFormat="1" applyFont="1" applyFill="1"/>
    <xf numFmtId="14" fontId="7" fillId="2" borderId="0" xfId="1" applyNumberFormat="1" applyFont="1" applyFill="1" applyAlignment="1">
      <alignment horizontal="left"/>
    </xf>
    <xf numFmtId="0" fontId="7" fillId="2" borderId="0" xfId="0" applyFont="1" applyFill="1"/>
    <xf numFmtId="14" fontId="7" fillId="2" borderId="0" xfId="0" applyNumberFormat="1" applyFont="1" applyFill="1" applyAlignment="1">
      <alignment horizontal="left"/>
    </xf>
    <xf numFmtId="170" fontId="7" fillId="2" borderId="0" xfId="1" applyNumberFormat="1" applyFont="1" applyFill="1" applyAlignment="1">
      <alignment horizontal="right"/>
    </xf>
    <xf numFmtId="171" fontId="3" fillId="4" borderId="14" xfId="0" applyNumberFormat="1" applyFont="1" applyFill="1" applyBorder="1"/>
    <xf numFmtId="10" fontId="2" fillId="5" borderId="11" xfId="0" applyNumberFormat="1" applyFont="1" applyFill="1" applyBorder="1"/>
    <xf numFmtId="0" fontId="0" fillId="7" borderId="6" xfId="0" applyFill="1" applyBorder="1" applyAlignment="1">
      <alignment horizontal="left"/>
    </xf>
    <xf numFmtId="0" fontId="16" fillId="0" borderId="0" xfId="0" applyFont="1"/>
    <xf numFmtId="0" fontId="17" fillId="7" borderId="0" xfId="0" applyFont="1" applyFill="1" applyAlignment="1">
      <alignment horizontal="right"/>
    </xf>
    <xf numFmtId="0" fontId="0" fillId="5" borderId="0" xfId="0" applyFill="1"/>
    <xf numFmtId="0" fontId="6" fillId="5" borderId="0" xfId="4" applyFill="1" applyAlignment="1">
      <alignment horizontal="center"/>
    </xf>
    <xf numFmtId="0" fontId="6" fillId="5" borderId="0" xfId="4" applyFill="1"/>
    <xf numFmtId="164" fontId="2" fillId="5" borderId="0" xfId="1" applyFont="1" applyFill="1"/>
    <xf numFmtId="164" fontId="2" fillId="5" borderId="0" xfId="1" applyFont="1" applyFill="1" applyBorder="1"/>
    <xf numFmtId="0" fontId="3" fillId="5" borderId="0" xfId="0" applyFont="1" applyFill="1"/>
    <xf numFmtId="170" fontId="2" fillId="5" borderId="0" xfId="1" applyNumberFormat="1" applyFont="1" applyFill="1"/>
    <xf numFmtId="166" fontId="2" fillId="5" borderId="0" xfId="1" applyNumberFormat="1" applyFont="1" applyFill="1"/>
    <xf numFmtId="0" fontId="0" fillId="5" borderId="0" xfId="0" applyFill="1" applyAlignment="1">
      <alignment horizontal="right"/>
    </xf>
    <xf numFmtId="14" fontId="0" fillId="5" borderId="0" xfId="0" applyNumberFormat="1" applyFill="1"/>
    <xf numFmtId="165" fontId="0" fillId="5" borderId="0" xfId="0" applyNumberFormat="1" applyFill="1"/>
    <xf numFmtId="2" fontId="0" fillId="5" borderId="0" xfId="0" applyNumberFormat="1" applyFill="1"/>
    <xf numFmtId="0" fontId="0" fillId="5" borderId="0" xfId="0" applyFill="1" applyAlignment="1">
      <alignment horizontal="center"/>
    </xf>
    <xf numFmtId="14" fontId="0" fillId="2" borderId="0" xfId="0" applyNumberFormat="1" applyFill="1"/>
    <xf numFmtId="14" fontId="0" fillId="5" borderId="0" xfId="0" applyNumberFormat="1" applyFill="1" applyAlignment="1">
      <alignment horizontal="right"/>
    </xf>
    <xf numFmtId="166" fontId="2" fillId="5" borderId="0" xfId="1" applyNumberFormat="1" applyFont="1" applyFill="1" applyBorder="1"/>
    <xf numFmtId="0" fontId="0" fillId="5" borderId="0" xfId="0" applyFill="1" applyAlignment="1">
      <alignment horizontal="left"/>
    </xf>
    <xf numFmtId="165" fontId="0" fillId="5" borderId="0" xfId="0" applyNumberFormat="1" applyFill="1" applyAlignment="1">
      <alignment horizontal="left"/>
    </xf>
    <xf numFmtId="172" fontId="0" fillId="5" borderId="0" xfId="0" applyNumberFormat="1" applyFill="1" applyAlignment="1">
      <alignment horizontal="left"/>
    </xf>
    <xf numFmtId="165" fontId="0" fillId="2" borderId="11" xfId="0" applyNumberFormat="1" applyFill="1" applyBorder="1" applyProtection="1">
      <protection locked="0"/>
    </xf>
    <xf numFmtId="173" fontId="2" fillId="5" borderId="11" xfId="1" applyNumberFormat="1" applyFont="1" applyFill="1" applyBorder="1" applyProtection="1"/>
    <xf numFmtId="173" fontId="2" fillId="5" borderId="11" xfId="1" applyNumberFormat="1" applyFont="1" applyFill="1" applyBorder="1" applyAlignment="1" applyProtection="1">
      <alignment horizontal="right"/>
    </xf>
    <xf numFmtId="173" fontId="2" fillId="5" borderId="11" xfId="1" applyNumberFormat="1" applyFont="1" applyFill="1" applyBorder="1" applyAlignment="1" applyProtection="1">
      <alignment horizontal="right" vertical="center" wrapText="1"/>
    </xf>
    <xf numFmtId="173" fontId="2" fillId="5" borderId="15" xfId="1" applyNumberFormat="1" applyFont="1" applyFill="1" applyBorder="1" applyAlignment="1" applyProtection="1">
      <alignment horizontal="right" vertical="center" wrapText="1"/>
    </xf>
    <xf numFmtId="173" fontId="13" fillId="0" borderId="11" xfId="1" applyNumberFormat="1" applyFont="1" applyFill="1" applyBorder="1" applyAlignment="1" applyProtection="1">
      <alignment horizontal="center"/>
    </xf>
    <xf numFmtId="0" fontId="10" fillId="7" borderId="9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0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165" fontId="0" fillId="5" borderId="0" xfId="0" applyNumberFormat="1" applyFill="1"/>
    <xf numFmtId="0" fontId="0" fillId="0" borderId="0" xfId="0"/>
  </cellXfs>
  <cellStyles count="5">
    <cellStyle name="Comma" xfId="1" builtinId="3"/>
    <cellStyle name="Hyperlink" xfId="4" builtinId="8"/>
    <cellStyle name="Normal" xfId="0" builtinId="0"/>
    <cellStyle name="Normal 2" xfId="2" xr:uid="{00000000-0005-0000-0000-000003000000}"/>
    <cellStyle name="Percent" xfId="3" builtinId="5"/>
  </cellStyles>
  <dxfs count="18"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numFmt numFmtId="14" formatCode="0.00%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0" formatCode="#,##0.00_ ;\-#,##0.00\ 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numFmt numFmtId="172" formatCode="d/mm/yy;@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0066FF"/>
      <color rgb="FFB7DEE8"/>
      <color rgb="FFB7E8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dsdmipprd.blob.core.windows.net/general/ppi-index-calculator.xlsx" TargetMode="External"/><Relationship Id="rId2" Type="http://schemas.openxmlformats.org/officeDocument/2006/relationships/hyperlink" Target="#Instructions!A1:J40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3643</xdr:colOff>
      <xdr:row>22</xdr:row>
      <xdr:rowOff>96162</xdr:rowOff>
    </xdr:from>
    <xdr:to>
      <xdr:col>9</xdr:col>
      <xdr:colOff>15240</xdr:colOff>
      <xdr:row>38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768" y="3572787"/>
          <a:ext cx="6183797" cy="28946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</a:t>
          </a:r>
          <a:r>
            <a:rPr lang="en-AU" sz="12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en-AU" sz="1200" b="0" u="sng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en-A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Infrastructure charges are payable in accordance with the relevant Infrastructure Charges Notice or Action Notice. </a:t>
          </a:r>
          <a:endParaRPr lang="en-AU">
            <a:effectLst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This calculator has been adapted by Mackay Regional Council from the Queensland Government's version of the </a:t>
          </a:r>
          <a:r>
            <a:rPr lang="en-AU" sz="1100" u="sng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PPI index calculation spreadsheet</a:t>
          </a:r>
          <a:r>
            <a:rPr lang="en-AU" sz="110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 estimate the automatic increase in accordance with the Planning Act 2016. 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A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calculator can be used by an Applicant to estimate the indexed charge amount, by applying an automatic increase based on the information input at step 1 through to step 3. </a:t>
          </a:r>
        </a:p>
        <a:p>
          <a:r>
            <a:rPr lang="en-A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Where an estimate is prepared in accordance with the requirements of the relevant Notice and the inputs at step 1 through to step 3 are correct, Mackay Regional Council will accept the estimate for up to five business days from the date of the estimate, subject to a printed copy of the estimate being provided at the time of payment (electronic PDF copy or printed copy).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This calculator will not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calculate an automatic increase for a date that is dependent on a future index release.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Mackay Regional Council will update the Roads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Bridge Construction i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ndex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the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PPI Data sheet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 soon as practicable after it is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released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 the Australian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Bureau of Statistics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AU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AU" sz="1100" baseline="0"/>
        </a:p>
        <a:p>
          <a:endParaRPr lang="en-AU" sz="1100" baseline="0"/>
        </a:p>
      </xdr:txBody>
    </xdr:sp>
    <xdr:clientData/>
  </xdr:twoCellAnchor>
  <xdr:twoCellAnchor editAs="oneCell">
    <xdr:from>
      <xdr:col>1</xdr:col>
      <xdr:colOff>25718</xdr:colOff>
      <xdr:row>0</xdr:row>
      <xdr:rowOff>155448</xdr:rowOff>
    </xdr:from>
    <xdr:to>
      <xdr:col>3</xdr:col>
      <xdr:colOff>152083</xdr:colOff>
      <xdr:row>6</xdr:row>
      <xdr:rowOff>59465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D07E13-F2BF-46E3-8123-0857C9DD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8" y="155448"/>
          <a:ext cx="1482725" cy="1083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868680</xdr:colOff>
      <xdr:row>1</xdr:row>
      <xdr:rowOff>12700</xdr:rowOff>
    </xdr:from>
    <xdr:to>
      <xdr:col>9</xdr:col>
      <xdr:colOff>36634</xdr:colOff>
      <xdr:row>2</xdr:row>
      <xdr:rowOff>88900</xdr:rowOff>
    </xdr:to>
    <xdr:sp macro="" textlink="">
      <xdr:nvSpPr>
        <xdr:cNvPr id="8" name="Rectangl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2AE4F1-5290-4E55-AD2E-6E675AAFD8ED}"/>
            </a:ext>
          </a:extLst>
        </xdr:cNvPr>
        <xdr:cNvSpPr/>
      </xdr:nvSpPr>
      <xdr:spPr>
        <a:xfrm>
          <a:off x="5748411" y="203200"/>
          <a:ext cx="501454" cy="2667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Print</a:t>
          </a:r>
        </a:p>
      </xdr:txBody>
    </xdr:sp>
    <xdr:clientData/>
  </xdr:twoCellAnchor>
  <xdr:twoCellAnchor>
    <xdr:from>
      <xdr:col>2</xdr:col>
      <xdr:colOff>465504</xdr:colOff>
      <xdr:row>26</xdr:row>
      <xdr:rowOff>130076</xdr:rowOff>
    </xdr:from>
    <xdr:to>
      <xdr:col>5</xdr:col>
      <xdr:colOff>115961</xdr:colOff>
      <xdr:row>27</xdr:row>
      <xdr:rowOff>63403</xdr:rowOff>
    </xdr:to>
    <xdr:sp macro="" textlink="">
      <xdr:nvSpPr>
        <xdr:cNvPr id="5" name="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3D0952-E9EE-40B1-8902-9E9A1EC5F93D}"/>
            </a:ext>
          </a:extLst>
        </xdr:cNvPr>
        <xdr:cNvSpPr/>
      </xdr:nvSpPr>
      <xdr:spPr>
        <a:xfrm>
          <a:off x="1183542" y="4357711"/>
          <a:ext cx="1921804" cy="116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511175</xdr:colOff>
      <xdr:row>6</xdr:row>
      <xdr:rowOff>59055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7E97FBD-8D1B-45FC-98EA-F8152E5E0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182880"/>
          <a:ext cx="1482725" cy="1083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514985</xdr:colOff>
      <xdr:row>6</xdr:row>
      <xdr:rowOff>55245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CF4DCFA-3067-44B4-8ECB-B1517E71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82880"/>
          <a:ext cx="1482725" cy="1083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60BDAB1-46BE-4237-82FE-AA254AAFE604}" name="PPI_Data" displayName="PPI_Data" ref="B10:F120" totalsRowShown="0" headerRowDxfId="17" dataDxfId="15" headerRowBorderDxfId="16" tableBorderDxfId="14" totalsRowBorderDxfId="13">
  <autoFilter ref="B10:F120" xr:uid="{0A75D10B-867F-4B93-8BC2-7AECF7D0E993}"/>
  <tableColumns count="5">
    <tableColumn id="1" xr3:uid="{69D5C300-D33C-4C33-A7B6-F396D57B45AE}" name="Month" dataDxfId="12"/>
    <tableColumn id="2" xr3:uid="{099AA396-0E9B-462E-BAF9-B553060475E7}" name="Unsmoothed" dataDxfId="11" dataCellStyle="Comma"/>
    <tableColumn id="4" xr3:uid="{63252DB9-7121-4DBC-9AEC-1B89FD033339}" name="Unsmoothed % Change" dataDxfId="10" dataCellStyle="Percent"/>
    <tableColumn id="6" xr3:uid="{4C8FB777-63C1-46C3-A466-71CA034A6EA5}" name="MA-13 % change" dataDxfId="9"/>
    <tableColumn id="7" xr3:uid="{D2EE4206-C461-4B85-9BC9-51EFD4AE95B3}" name="MA-13 % changeIndex" dataDxfId="8" dataCellStyle="Comma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C67E04A-8233-4521-9652-ABB524F3A59E}" name="Version_history" displayName="Version_history" ref="A1:C22" totalsRowShown="0" headerRowDxfId="7" headerRowBorderDxfId="6" tableBorderDxfId="5" totalsRowBorderDxfId="4">
  <tableColumns count="3">
    <tableColumn id="1" xr3:uid="{17347AD6-B0C3-4CFC-A85D-68C91621D835}" name="Version" dataDxfId="3"/>
    <tableColumn id="2" xr3:uid="{7B12C5AB-F4CA-43EE-BD65-06C5571D5FD1}" name="Date" dataDxfId="2"/>
    <tableColumn id="3" xr3:uid="{970ADD97-17A0-4CB5-9D98-4A806882717F}" name="Amendments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V51"/>
  <sheetViews>
    <sheetView showGridLines="0" zoomScale="130" zoomScaleNormal="130" zoomScaleSheetLayoutView="115" workbookViewId="0">
      <selection activeCell="N17" sqref="N17"/>
    </sheetView>
  </sheetViews>
  <sheetFormatPr defaultColWidth="0" defaultRowHeight="15" zeroHeight="1" x14ac:dyDescent="0.25"/>
  <cols>
    <col min="1" max="1" width="3.42578125" customWidth="1"/>
    <col min="2" max="2" width="6.85546875" customWidth="1"/>
    <col min="3" max="3" width="13" customWidth="1"/>
    <col min="4" max="4" width="4.85546875" customWidth="1"/>
    <col min="5" max="5" width="15.140625" customWidth="1"/>
    <col min="6" max="6" width="8.85546875" customWidth="1"/>
    <col min="7" max="7" width="21.140625" customWidth="1"/>
    <col min="8" max="8" width="18" customWidth="1"/>
    <col min="9" max="9" width="2" customWidth="1"/>
    <col min="10" max="10" width="3.42578125" customWidth="1"/>
    <col min="11" max="13" width="8.85546875" style="79" customWidth="1"/>
    <col min="14" max="14" width="10.5703125" style="79" customWidth="1"/>
    <col min="15" max="22" width="8.85546875" style="79" customWidth="1"/>
    <col min="23" max="16384" width="8.85546875" style="79" hidden="1"/>
  </cols>
  <sheetData>
    <row r="1" spans="2:10" x14ac:dyDescent="0.25"/>
    <row r="2" spans="2:10" x14ac:dyDescent="0.25"/>
    <row r="3" spans="2:10" x14ac:dyDescent="0.25"/>
    <row r="4" spans="2:10" x14ac:dyDescent="0.25"/>
    <row r="5" spans="2:10" x14ac:dyDescent="0.25"/>
    <row r="6" spans="2:10" ht="19.5" x14ac:dyDescent="0.3">
      <c r="E6" s="77" t="s">
        <v>33</v>
      </c>
      <c r="J6" s="51"/>
    </row>
    <row r="7" spans="2:10" ht="12" customHeight="1" x14ac:dyDescent="0.25">
      <c r="E7" s="34" t="str">
        <f>"Version "&amp;INDEX(Version_history[Version],MATCH(H7,Version_history[Date],0))</f>
        <v>Version 16</v>
      </c>
      <c r="G7" s="50" t="s">
        <v>27</v>
      </c>
      <c r="H7" s="51">
        <f>MAX(Version_history[Date])</f>
        <v>45390</v>
      </c>
    </row>
    <row r="8" spans="2:10" ht="12" customHeight="1" x14ac:dyDescent="0.3">
      <c r="B8" s="35"/>
    </row>
    <row r="9" spans="2:10" ht="8.4499999999999993" customHeight="1" x14ac:dyDescent="0.3">
      <c r="B9" s="35"/>
      <c r="E9" s="49"/>
    </row>
    <row r="10" spans="2:10" ht="15.75" x14ac:dyDescent="0.25">
      <c r="B10" s="104" t="s">
        <v>26</v>
      </c>
      <c r="C10" s="105"/>
      <c r="D10" s="105"/>
      <c r="E10" s="105"/>
      <c r="F10" s="42"/>
      <c r="G10" s="42"/>
      <c r="H10" s="42"/>
      <c r="I10" s="43"/>
    </row>
    <row r="11" spans="2:10" ht="6.6" customHeight="1" thickBot="1" x14ac:dyDescent="0.35">
      <c r="B11" s="44"/>
      <c r="C11" s="41"/>
      <c r="D11" s="41"/>
      <c r="E11" s="41"/>
      <c r="F11" s="41"/>
      <c r="G11" s="41"/>
      <c r="H11" s="41"/>
      <c r="I11" s="40"/>
    </row>
    <row r="12" spans="2:10" ht="15.75" thickBot="1" x14ac:dyDescent="0.3">
      <c r="B12" s="76" t="s">
        <v>29</v>
      </c>
      <c r="C12" s="37" t="s">
        <v>20</v>
      </c>
      <c r="D12" s="41"/>
      <c r="E12" s="98">
        <v>43997</v>
      </c>
      <c r="F12" s="41"/>
      <c r="G12" s="48" t="s">
        <v>35</v>
      </c>
      <c r="H12" s="9">
        <f ca="1">Calculation!K12</f>
        <v>1.1351373616533647</v>
      </c>
      <c r="I12" s="40"/>
    </row>
    <row r="13" spans="2:10" ht="12.95" customHeight="1" x14ac:dyDescent="0.25">
      <c r="B13" s="45"/>
      <c r="C13" s="41"/>
      <c r="D13" s="41"/>
      <c r="E13" s="78" t="s">
        <v>36</v>
      </c>
      <c r="F13" s="41"/>
      <c r="G13" s="37"/>
      <c r="H13" s="41"/>
      <c r="I13" s="40"/>
    </row>
    <row r="14" spans="2:10" ht="6.6" customHeight="1" x14ac:dyDescent="0.3">
      <c r="B14" s="44"/>
      <c r="C14" s="41"/>
      <c r="D14" s="41"/>
      <c r="E14" s="41"/>
      <c r="F14" s="41"/>
      <c r="G14" s="41"/>
      <c r="H14" s="41"/>
      <c r="I14" s="40"/>
    </row>
    <row r="15" spans="2:10" x14ac:dyDescent="0.25">
      <c r="B15" s="76" t="s">
        <v>21</v>
      </c>
      <c r="C15" s="37" t="s">
        <v>22</v>
      </c>
      <c r="D15" s="41"/>
      <c r="E15" s="98">
        <v>45390</v>
      </c>
      <c r="F15" s="41"/>
      <c r="G15" s="41"/>
      <c r="H15" s="41"/>
      <c r="I15" s="40"/>
    </row>
    <row r="16" spans="2:10" ht="12.95" customHeight="1" x14ac:dyDescent="0.25">
      <c r="B16" s="45"/>
      <c r="C16" s="41"/>
      <c r="D16" s="41"/>
      <c r="E16" s="78" t="s">
        <v>36</v>
      </c>
      <c r="F16" s="41"/>
      <c r="G16" s="106" t="s">
        <v>25</v>
      </c>
      <c r="H16" s="107"/>
      <c r="I16" s="40"/>
    </row>
    <row r="17" spans="2:17" ht="6.6" customHeight="1" thickBot="1" x14ac:dyDescent="0.35">
      <c r="B17" s="44"/>
      <c r="C17" s="41"/>
      <c r="D17" s="41"/>
      <c r="E17" s="41"/>
      <c r="F17" s="41"/>
      <c r="G17" s="41"/>
      <c r="H17" s="41"/>
      <c r="I17" s="40"/>
    </row>
    <row r="18" spans="2:17" ht="17.45" customHeight="1" thickTop="1" thickBot="1" x14ac:dyDescent="0.3">
      <c r="B18" s="76" t="s">
        <v>23</v>
      </c>
      <c r="C18" s="37" t="s">
        <v>24</v>
      </c>
      <c r="D18" s="41"/>
      <c r="E18" s="63">
        <v>65634</v>
      </c>
      <c r="F18" s="41"/>
      <c r="G18" s="62" t="s">
        <v>34</v>
      </c>
      <c r="H18" s="74">
        <f ca="1">E18*H12</f>
        <v>74503.60559475694</v>
      </c>
      <c r="I18" s="40"/>
    </row>
    <row r="19" spans="2:17" ht="6.6" customHeight="1" thickTop="1" x14ac:dyDescent="0.3">
      <c r="B19" s="44"/>
      <c r="C19" s="41"/>
      <c r="D19" s="41"/>
      <c r="E19" s="41"/>
      <c r="F19" s="41"/>
      <c r="G19" s="41"/>
      <c r="H19" s="41"/>
      <c r="I19" s="40"/>
    </row>
    <row r="20" spans="2:17" ht="12.95" customHeight="1" x14ac:dyDescent="0.25">
      <c r="B20" s="46"/>
      <c r="C20" s="47"/>
      <c r="D20" s="38"/>
      <c r="E20" s="38"/>
      <c r="F20" s="38"/>
      <c r="G20" s="47"/>
      <c r="H20" s="47"/>
      <c r="I20" s="39"/>
    </row>
    <row r="21" spans="2:17" ht="6.6" customHeight="1" x14ac:dyDescent="0.25">
      <c r="H21" s="50"/>
    </row>
    <row r="22" spans="2:17" x14ac:dyDescent="0.25">
      <c r="G22" s="50" t="s">
        <v>32</v>
      </c>
      <c r="H22" s="51">
        <f ca="1">TODAY()</f>
        <v>45390</v>
      </c>
    </row>
    <row r="23" spans="2:17" x14ac:dyDescent="0.25"/>
    <row r="24" spans="2:17" x14ac:dyDescent="0.25"/>
    <row r="25" spans="2:17" x14ac:dyDescent="0.25">
      <c r="B25" s="36"/>
    </row>
    <row r="26" spans="2:17" x14ac:dyDescent="0.25">
      <c r="O26" s="80"/>
    </row>
    <row r="27" spans="2:17" x14ac:dyDescent="0.25"/>
    <row r="28" spans="2:17" x14ac:dyDescent="0.25"/>
    <row r="29" spans="2:17" x14ac:dyDescent="0.25"/>
    <row r="30" spans="2:17" x14ac:dyDescent="0.25"/>
    <row r="31" spans="2:17" x14ac:dyDescent="0.25">
      <c r="Q31" s="81"/>
    </row>
    <row r="32" spans="2:17" x14ac:dyDescent="0.25"/>
    <row r="33" spans="1:10" x14ac:dyDescent="0.25"/>
    <row r="34" spans="1:10" x14ac:dyDescent="0.25"/>
    <row r="35" spans="1:10" x14ac:dyDescent="0.25"/>
    <row r="36" spans="1:10" x14ac:dyDescent="0.25"/>
    <row r="37" spans="1:10" x14ac:dyDescent="0.25"/>
    <row r="38" spans="1:10" x14ac:dyDescent="0.25"/>
    <row r="39" spans="1:10" x14ac:dyDescent="0.25"/>
    <row r="40" spans="1:10" x14ac:dyDescent="0.25"/>
    <row r="41" spans="1:10" x14ac:dyDescent="0.25">
      <c r="A41" s="79"/>
      <c r="B41" s="79"/>
      <c r="C41" s="79"/>
      <c r="D41" s="79"/>
      <c r="E41" s="79"/>
      <c r="F41" s="79"/>
      <c r="G41" s="79"/>
      <c r="H41" s="79"/>
      <c r="I41" s="79"/>
      <c r="J41" s="79"/>
    </row>
    <row r="42" spans="1:10" x14ac:dyDescent="0.25">
      <c r="A42" s="79"/>
      <c r="B42" s="79"/>
      <c r="C42" s="79"/>
      <c r="D42" s="79"/>
      <c r="E42" s="79"/>
      <c r="F42" s="79"/>
      <c r="G42" s="79"/>
      <c r="H42" s="79"/>
      <c r="I42" s="79"/>
      <c r="J42" s="79"/>
    </row>
    <row r="43" spans="1:10" x14ac:dyDescent="0.25">
      <c r="A43" s="79"/>
      <c r="B43" s="79"/>
      <c r="C43" s="79"/>
      <c r="D43" s="79"/>
      <c r="E43" s="79"/>
      <c r="F43" s="79"/>
      <c r="G43" s="79"/>
      <c r="H43" s="79"/>
      <c r="I43" s="79"/>
      <c r="J43" s="79"/>
    </row>
    <row r="44" spans="1:10" x14ac:dyDescent="0.25">
      <c r="A44" s="79"/>
      <c r="B44" s="79"/>
      <c r="C44" s="79"/>
      <c r="D44" s="79"/>
      <c r="E44" s="79"/>
      <c r="F44" s="79"/>
      <c r="G44" s="79"/>
      <c r="H44" s="79"/>
      <c r="I44" s="79"/>
      <c r="J44" s="79"/>
    </row>
    <row r="45" spans="1:10" x14ac:dyDescent="0.25">
      <c r="A45" s="79"/>
      <c r="B45" s="79"/>
      <c r="C45" s="79"/>
      <c r="D45" s="79"/>
      <c r="E45" s="79"/>
      <c r="F45" s="79"/>
      <c r="G45" s="79"/>
      <c r="H45" s="79"/>
      <c r="I45" s="79"/>
      <c r="J45" s="79"/>
    </row>
    <row r="46" spans="1:10" x14ac:dyDescent="0.25">
      <c r="A46" s="79"/>
      <c r="B46" s="79"/>
      <c r="C46" s="79"/>
      <c r="D46" s="79"/>
      <c r="E46" s="79"/>
      <c r="F46" s="79"/>
      <c r="G46" s="79"/>
      <c r="H46" s="79"/>
      <c r="I46" s="79"/>
      <c r="J46" s="79"/>
    </row>
    <row r="47" spans="1:10" x14ac:dyDescent="0.25">
      <c r="A47" s="79"/>
      <c r="B47" s="79"/>
      <c r="C47" s="79"/>
      <c r="D47" s="79"/>
      <c r="E47" s="79"/>
      <c r="F47" s="79"/>
      <c r="G47" s="79"/>
      <c r="H47" s="79"/>
      <c r="I47" s="79"/>
      <c r="J47" s="79"/>
    </row>
    <row r="48" spans="1:10" x14ac:dyDescent="0.25">
      <c r="A48" s="79"/>
      <c r="B48" s="79"/>
      <c r="C48" s="79"/>
      <c r="D48" s="79"/>
      <c r="E48" s="79"/>
      <c r="F48" s="79"/>
      <c r="G48" s="79"/>
      <c r="H48" s="79"/>
      <c r="I48" s="79"/>
      <c r="J48" s="79"/>
    </row>
    <row r="49" s="79" customFormat="1" x14ac:dyDescent="0.25"/>
    <row r="50" s="79" customFormat="1" x14ac:dyDescent="0.25"/>
    <row r="51" s="79" customFormat="1" x14ac:dyDescent="0.25"/>
  </sheetData>
  <sheetProtection algorithmName="SHA-512" hashValue="t+WUJ6PBaBXy3UbIZ4SRkMG/syzUdq6pmg1UA/YKRV2aL4Asi0T2sUVvIaTvsNfUNGjum5AWpOLSMmSW0u/AZw==" saltValue="d68Dp513YkDwyBERLAxe7A==" spinCount="100000" sheet="1" objects="1" scenarios="1"/>
  <mergeCells count="2">
    <mergeCell ref="B10:E10"/>
    <mergeCell ref="G16:H16"/>
  </mergeCells>
  <conditionalFormatting sqref="E9">
    <cfRule type="duplicateValues" dxfId="0" priority="1"/>
  </conditionalFormatting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7" tint="0.39997558519241921"/>
  </sheetPr>
  <dimension ref="A1:BQ126"/>
  <sheetViews>
    <sheetView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K13" sqref="K13"/>
    </sheetView>
  </sheetViews>
  <sheetFormatPr defaultColWidth="8.85546875" defaultRowHeight="15" x14ac:dyDescent="0.25"/>
  <cols>
    <col min="1" max="1" width="2.5703125" style="79" customWidth="1"/>
    <col min="2" max="2" width="14.42578125" style="87" customWidth="1"/>
    <col min="3" max="3" width="16.85546875" style="85" customWidth="1"/>
    <col min="4" max="4" width="20.85546875" style="86" customWidth="1"/>
    <col min="5" max="6" width="20.85546875" style="79" customWidth="1"/>
    <col min="7" max="7" width="12.85546875" style="79" customWidth="1"/>
    <col min="8" max="8" width="18.5703125" style="82" customWidth="1"/>
    <col min="9" max="9" width="8.85546875" style="79"/>
    <col min="10" max="10" width="12.42578125" style="79" customWidth="1"/>
    <col min="11" max="11" width="10.85546875" style="79" customWidth="1"/>
    <col min="12" max="68" width="8.85546875" style="79"/>
    <col min="69" max="16384" width="8.85546875" style="1"/>
  </cols>
  <sheetData>
    <row r="1" spans="1:68" ht="3.6" customHeight="1" x14ac:dyDescent="0.25">
      <c r="A1" s="1"/>
      <c r="B1" s="2"/>
      <c r="C1" s="7"/>
      <c r="D1" s="3"/>
      <c r="E1" s="1"/>
      <c r="F1" s="1"/>
      <c r="G1" s="1"/>
    </row>
    <row r="2" spans="1:68" ht="14.45" customHeight="1" x14ac:dyDescent="0.25">
      <c r="A2" s="1"/>
      <c r="B2" s="2"/>
      <c r="C2" s="7"/>
      <c r="D2" s="3"/>
      <c r="E2" s="1"/>
      <c r="F2" s="1"/>
      <c r="G2" s="1"/>
    </row>
    <row r="3" spans="1:68" ht="14.45" customHeight="1" x14ac:dyDescent="0.25">
      <c r="A3" s="1"/>
      <c r="B3" s="2"/>
      <c r="C3" s="7"/>
      <c r="D3" s="3"/>
      <c r="E3" s="1"/>
      <c r="F3" s="1"/>
      <c r="G3" s="1"/>
    </row>
    <row r="4" spans="1:68" ht="14.45" customHeight="1" x14ac:dyDescent="0.25">
      <c r="A4" s="1"/>
      <c r="B4" s="2"/>
      <c r="C4" s="7"/>
      <c r="D4" s="3"/>
      <c r="E4" s="1"/>
      <c r="F4" s="1"/>
      <c r="G4" s="1"/>
    </row>
    <row r="5" spans="1:68" ht="14.45" customHeight="1" x14ac:dyDescent="0.35">
      <c r="A5" s="1"/>
      <c r="B5" s="2"/>
      <c r="C5" s="7"/>
      <c r="D5" s="8"/>
      <c r="E5" s="1"/>
      <c r="F5" s="1"/>
      <c r="G5" s="1"/>
    </row>
    <row r="6" spans="1:68" ht="23.45" customHeight="1" x14ac:dyDescent="0.35">
      <c r="A6" s="1"/>
      <c r="B6" s="2"/>
      <c r="C6" s="7"/>
      <c r="D6" s="33" t="s">
        <v>17</v>
      </c>
      <c r="E6" s="1"/>
      <c r="F6" s="1"/>
      <c r="G6" s="1"/>
      <c r="H6" s="83"/>
    </row>
    <row r="7" spans="1:68" x14ac:dyDescent="0.25">
      <c r="A7" s="1"/>
      <c r="B7" s="2"/>
      <c r="C7" s="7"/>
      <c r="D7" s="69" t="str">
        <f>Instructions!E7</f>
        <v>Version 16</v>
      </c>
      <c r="E7" s="73" t="str">
        <f>Instructions!G7</f>
        <v>Last Updated:</v>
      </c>
      <c r="F7" s="70">
        <f>Instructions!H7</f>
        <v>45390</v>
      </c>
      <c r="G7" s="1"/>
      <c r="H7" s="83"/>
    </row>
    <row r="8" spans="1:68" x14ac:dyDescent="0.25">
      <c r="A8" s="1"/>
      <c r="B8" s="2"/>
      <c r="C8" s="1"/>
      <c r="D8" s="34" t="s">
        <v>15</v>
      </c>
      <c r="E8" s="52"/>
      <c r="F8" s="53"/>
      <c r="G8"/>
      <c r="H8" s="79"/>
    </row>
    <row r="9" spans="1:68" ht="12.75" customHeight="1" x14ac:dyDescent="0.25">
      <c r="A9" s="1"/>
      <c r="B9" s="2"/>
      <c r="C9" s="3"/>
      <c r="D9" s="3"/>
      <c r="E9" s="1"/>
      <c r="F9" s="1"/>
      <c r="G9" s="1"/>
    </row>
    <row r="10" spans="1:68" s="5" customFormat="1" ht="31.5" customHeight="1" x14ac:dyDescent="0.25">
      <c r="B10" s="64" t="s">
        <v>2</v>
      </c>
      <c r="C10" s="66" t="s">
        <v>0</v>
      </c>
      <c r="D10" s="66" t="s">
        <v>13</v>
      </c>
      <c r="E10" s="66" t="s">
        <v>14</v>
      </c>
      <c r="F10" s="66" t="s">
        <v>30</v>
      </c>
      <c r="G10" s="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</row>
    <row r="11" spans="1:68" s="5" customFormat="1" ht="14.1" customHeight="1" x14ac:dyDescent="0.25">
      <c r="B11" s="65">
        <f t="shared" ref="B11" si="0">EOMONTH(B12,3)</f>
        <v>46022</v>
      </c>
      <c r="C11" s="103" t="s">
        <v>16</v>
      </c>
      <c r="D11" s="10" t="str">
        <f t="shared" ref="D11:D32" si="1">IF(ISERROR(C11/C12-1),"",C11/C12-1)</f>
        <v/>
      </c>
      <c r="E11" s="75" t="str">
        <f t="shared" ref="E11:E32" si="2">IF(ISNUMBER(C11),AVERAGE(D11:D22),"")</f>
        <v/>
      </c>
      <c r="F11" s="11" t="str">
        <f t="shared" ref="F11:F32" si="3">IF(ISERROR(F12*(1+E11)),"",F12*(1+E11))</f>
        <v/>
      </c>
      <c r="G11" s="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</row>
    <row r="12" spans="1:68" s="5" customFormat="1" ht="14.1" customHeight="1" x14ac:dyDescent="0.25">
      <c r="B12" s="65">
        <f t="shared" ref="B12:B17" si="4">EOMONTH(B13,3)</f>
        <v>45930</v>
      </c>
      <c r="C12" s="103" t="s">
        <v>16</v>
      </c>
      <c r="D12" s="10" t="str">
        <f t="shared" si="1"/>
        <v/>
      </c>
      <c r="E12" s="75" t="str">
        <f t="shared" si="2"/>
        <v/>
      </c>
      <c r="F12" s="11" t="str">
        <f t="shared" si="3"/>
        <v/>
      </c>
      <c r="G12" s="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</row>
    <row r="13" spans="1:68" s="5" customFormat="1" ht="14.1" customHeight="1" x14ac:dyDescent="0.25">
      <c r="B13" s="65">
        <f t="shared" si="4"/>
        <v>45838</v>
      </c>
      <c r="C13" s="103" t="s">
        <v>16</v>
      </c>
      <c r="D13" s="10" t="str">
        <f t="shared" si="1"/>
        <v/>
      </c>
      <c r="E13" s="75" t="str">
        <f t="shared" si="2"/>
        <v/>
      </c>
      <c r="F13" s="11" t="str">
        <f t="shared" si="3"/>
        <v/>
      </c>
      <c r="G13" s="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</row>
    <row r="14" spans="1:68" s="5" customFormat="1" ht="14.1" customHeight="1" x14ac:dyDescent="0.25">
      <c r="B14" s="65">
        <f t="shared" si="4"/>
        <v>45747</v>
      </c>
      <c r="C14" s="103" t="s">
        <v>16</v>
      </c>
      <c r="D14" s="10" t="str">
        <f t="shared" si="1"/>
        <v/>
      </c>
      <c r="E14" s="75" t="str">
        <f t="shared" si="2"/>
        <v/>
      </c>
      <c r="F14" s="11" t="str">
        <f t="shared" si="3"/>
        <v/>
      </c>
      <c r="G14" s="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</row>
    <row r="15" spans="1:68" s="5" customFormat="1" ht="14.1" customHeight="1" x14ac:dyDescent="0.25">
      <c r="B15" s="65">
        <f t="shared" si="4"/>
        <v>45657</v>
      </c>
      <c r="C15" s="103" t="s">
        <v>16</v>
      </c>
      <c r="D15" s="10" t="str">
        <f t="shared" si="1"/>
        <v/>
      </c>
      <c r="E15" s="75" t="str">
        <f t="shared" si="2"/>
        <v/>
      </c>
      <c r="F15" s="11" t="str">
        <f t="shared" si="3"/>
        <v/>
      </c>
      <c r="G15" s="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</row>
    <row r="16" spans="1:68" s="5" customFormat="1" ht="14.1" customHeight="1" x14ac:dyDescent="0.25">
      <c r="B16" s="65">
        <f t="shared" si="4"/>
        <v>45565</v>
      </c>
      <c r="C16" s="103" t="s">
        <v>16</v>
      </c>
      <c r="D16" s="10" t="str">
        <f t="shared" si="1"/>
        <v/>
      </c>
      <c r="E16" s="75" t="str">
        <f t="shared" si="2"/>
        <v/>
      </c>
      <c r="F16" s="11" t="str">
        <f t="shared" si="3"/>
        <v/>
      </c>
      <c r="G16" s="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</row>
    <row r="17" spans="2:68" s="5" customFormat="1" ht="14.1" customHeight="1" x14ac:dyDescent="0.25">
      <c r="B17" s="65">
        <f t="shared" si="4"/>
        <v>45473</v>
      </c>
      <c r="C17" s="103" t="s">
        <v>16</v>
      </c>
      <c r="D17" s="10" t="str">
        <f t="shared" si="1"/>
        <v/>
      </c>
      <c r="E17" s="75" t="str">
        <f t="shared" si="2"/>
        <v/>
      </c>
      <c r="F17" s="11" t="str">
        <f t="shared" si="3"/>
        <v/>
      </c>
      <c r="G17" s="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</row>
    <row r="18" spans="2:68" s="5" customFormat="1" ht="14.1" customHeight="1" x14ac:dyDescent="0.25">
      <c r="B18" s="65">
        <f t="shared" ref="B18:B20" si="5">EOMONTH(B19,3)</f>
        <v>45382</v>
      </c>
      <c r="C18" s="103"/>
      <c r="D18" s="10">
        <f>IF(ISERROR(C18/C19-1),"",C18/C19-1)</f>
        <v>-1</v>
      </c>
      <c r="E18" s="75" t="str">
        <f t="shared" si="2"/>
        <v/>
      </c>
      <c r="F18" s="11" t="str">
        <f t="shared" si="3"/>
        <v/>
      </c>
      <c r="G18" s="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</row>
    <row r="19" spans="2:68" s="5" customFormat="1" ht="14.1" customHeight="1" x14ac:dyDescent="0.25">
      <c r="B19" s="65">
        <f t="shared" si="5"/>
        <v>45291</v>
      </c>
      <c r="C19" s="99">
        <v>138.69999999999999</v>
      </c>
      <c r="D19" s="10">
        <f>IF(ISERROR(C19/C20-1),"",C19/C20-1)</f>
        <v>1.2408759124087565E-2</v>
      </c>
      <c r="E19" s="75">
        <f t="shared" si="2"/>
        <v>1.5299279393778592E-2</v>
      </c>
      <c r="F19" s="11">
        <f t="shared" si="3"/>
        <v>132.24083946938507</v>
      </c>
      <c r="G19" s="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</row>
    <row r="20" spans="2:68" s="5" customFormat="1" ht="14.1" customHeight="1" x14ac:dyDescent="0.25">
      <c r="B20" s="65">
        <f t="shared" si="5"/>
        <v>45199</v>
      </c>
      <c r="C20" s="99">
        <v>137</v>
      </c>
      <c r="D20" s="10">
        <f t="shared" si="1"/>
        <v>7.3529411764705621E-3</v>
      </c>
      <c r="E20" s="75">
        <f t="shared" si="2"/>
        <v>1.4626905948252769E-2</v>
      </c>
      <c r="F20" s="11">
        <f t="shared" si="3"/>
        <v>130.24813683345101</v>
      </c>
      <c r="G20" s="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</row>
    <row r="21" spans="2:68" s="5" customFormat="1" ht="14.1" customHeight="1" x14ac:dyDescent="0.25">
      <c r="B21" s="65">
        <f t="shared" ref="B21:B33" si="6">EOMONTH(B22,3)</f>
        <v>45107</v>
      </c>
      <c r="C21" s="99">
        <v>136</v>
      </c>
      <c r="D21" s="10">
        <f t="shared" si="1"/>
        <v>7.4074074074073071E-3</v>
      </c>
      <c r="E21" s="75">
        <f t="shared" si="2"/>
        <v>1.430452089667116E-2</v>
      </c>
      <c r="F21" s="11">
        <f t="shared" si="3"/>
        <v>128.37047398395509</v>
      </c>
      <c r="G21" s="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</row>
    <row r="22" spans="2:68" s="5" customFormat="1" ht="14.1" customHeight="1" x14ac:dyDescent="0.25">
      <c r="B22" s="65">
        <f t="shared" si="6"/>
        <v>45016</v>
      </c>
      <c r="C22" s="99">
        <v>135</v>
      </c>
      <c r="D22" s="10">
        <f t="shared" si="1"/>
        <v>7.4626865671640896E-3</v>
      </c>
      <c r="E22" s="75">
        <f t="shared" si="2"/>
        <v>1.3039008769735813E-2</v>
      </c>
      <c r="F22" s="11">
        <f t="shared" si="3"/>
        <v>126.56009249615914</v>
      </c>
      <c r="G22" s="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</row>
    <row r="23" spans="2:68" s="5" customFormat="1" ht="14.1" customHeight="1" x14ac:dyDescent="0.25">
      <c r="B23" s="65">
        <f t="shared" si="6"/>
        <v>44926</v>
      </c>
      <c r="C23" s="99">
        <v>134</v>
      </c>
      <c r="D23" s="10">
        <f t="shared" si="1"/>
        <v>3.474903474903468E-2</v>
      </c>
      <c r="E23" s="75">
        <f t="shared" si="2"/>
        <v>1.2201600981092834E-2</v>
      </c>
      <c r="F23" s="11">
        <f t="shared" si="3"/>
        <v>124.93111459731192</v>
      </c>
      <c r="G23" s="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</row>
    <row r="24" spans="2:68" s="5" customFormat="1" ht="14.1" customHeight="1" x14ac:dyDescent="0.25">
      <c r="B24" s="65">
        <f t="shared" si="6"/>
        <v>44834</v>
      </c>
      <c r="C24" s="99">
        <v>129.5</v>
      </c>
      <c r="D24" s="10">
        <f t="shared" si="1"/>
        <v>2.4525316455696222E-2</v>
      </c>
      <c r="E24" s="75">
        <f t="shared" si="2"/>
        <v>9.4497743950693689E-3</v>
      </c>
      <c r="F24" s="11">
        <f t="shared" si="3"/>
        <v>123.42513040506991</v>
      </c>
      <c r="G24" s="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</row>
    <row r="25" spans="2:68" s="5" customFormat="1" ht="14.1" customHeight="1" x14ac:dyDescent="0.25">
      <c r="B25" s="65">
        <f t="shared" si="6"/>
        <v>44742</v>
      </c>
      <c r="C25" s="99">
        <v>126.4</v>
      </c>
      <c r="D25" s="10">
        <f t="shared" si="1"/>
        <v>3.7766830870279211E-2</v>
      </c>
      <c r="E25" s="75">
        <f t="shared" si="2"/>
        <v>7.5501733409470417E-3</v>
      </c>
      <c r="F25" s="11">
        <f t="shared" si="3"/>
        <v>122.2697092374255</v>
      </c>
      <c r="G25" s="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</row>
    <row r="26" spans="2:68" s="5" customFormat="1" ht="14.1" customHeight="1" x14ac:dyDescent="0.25">
      <c r="B26" s="65">
        <f t="shared" si="6"/>
        <v>44651</v>
      </c>
      <c r="C26" s="99">
        <v>121.8</v>
      </c>
      <c r="D26" s="10">
        <f t="shared" si="1"/>
        <v>2.3529411764705799E-2</v>
      </c>
      <c r="E26" s="75">
        <f t="shared" si="2"/>
        <v>4.8377200437860939E-3</v>
      </c>
      <c r="F26" s="11">
        <f t="shared" si="3"/>
        <v>121.3534695071214</v>
      </c>
      <c r="G26" s="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</row>
    <row r="27" spans="2:68" s="5" customFormat="1" ht="14.1" customHeight="1" x14ac:dyDescent="0.25">
      <c r="B27" s="65">
        <f t="shared" si="6"/>
        <v>44561</v>
      </c>
      <c r="C27" s="99">
        <v>119</v>
      </c>
      <c r="D27" s="10">
        <f t="shared" si="1"/>
        <v>1.1045029736618472E-2</v>
      </c>
      <c r="E27" s="75">
        <f t="shared" si="2"/>
        <v>2.8769357300606111E-3</v>
      </c>
      <c r="F27" s="11">
        <f t="shared" si="3"/>
        <v>120.76922182204046</v>
      </c>
      <c r="G27" s="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</row>
    <row r="28" spans="2:68" s="5" customFormat="1" ht="14.1" customHeight="1" x14ac:dyDescent="0.25">
      <c r="B28" s="65">
        <f t="shared" si="6"/>
        <v>44469</v>
      </c>
      <c r="C28" s="99">
        <v>117.7</v>
      </c>
      <c r="D28" s="10">
        <f t="shared" si="1"/>
        <v>1.3781223083548788E-2</v>
      </c>
      <c r="E28" s="75">
        <f t="shared" si="2"/>
        <v>2.6875107373891907E-3</v>
      </c>
      <c r="F28" s="11">
        <f t="shared" si="3"/>
        <v>120.42277324298473</v>
      </c>
      <c r="G28" s="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</row>
    <row r="29" spans="2:68" s="5" customFormat="1" ht="14.1" customHeight="1" x14ac:dyDescent="0.25">
      <c r="B29" s="65">
        <f t="shared" si="6"/>
        <v>44377</v>
      </c>
      <c r="C29" s="99">
        <v>116.1</v>
      </c>
      <c r="D29" s="10">
        <f t="shared" si="1"/>
        <v>1.2205754141237923E-2</v>
      </c>
      <c r="E29" s="75">
        <f t="shared" si="2"/>
        <v>2.6501865915379099E-3</v>
      </c>
      <c r="F29" s="11">
        <f t="shared" si="3"/>
        <v>120.10000319483814</v>
      </c>
      <c r="G29" s="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</row>
    <row r="30" spans="2:68" s="5" customFormat="1" ht="14.1" customHeight="1" x14ac:dyDescent="0.25">
      <c r="B30" s="65">
        <f t="shared" si="6"/>
        <v>44286</v>
      </c>
      <c r="C30" s="99">
        <v>114.7</v>
      </c>
      <c r="D30" s="10">
        <f t="shared" si="1"/>
        <v>-8.6430423509075149E-3</v>
      </c>
      <c r="E30" s="75">
        <f t="shared" si="2"/>
        <v>2.5315130096872176E-3</v>
      </c>
      <c r="F30" s="11">
        <f t="shared" si="3"/>
        <v>119.78255706819589</v>
      </c>
      <c r="G30" s="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</row>
    <row r="31" spans="2:68" s="5" customFormat="1" ht="14.1" customHeight="1" x14ac:dyDescent="0.25">
      <c r="B31" s="65">
        <f t="shared" si="6"/>
        <v>44196</v>
      </c>
      <c r="C31" s="99">
        <v>115.7</v>
      </c>
      <c r="D31" s="10">
        <f t="shared" si="1"/>
        <v>4.3402777777776791E-3</v>
      </c>
      <c r="E31" s="75">
        <f t="shared" si="2"/>
        <v>3.7034377223080137E-3</v>
      </c>
      <c r="F31" s="11">
        <f t="shared" si="3"/>
        <v>119.48009166175552</v>
      </c>
      <c r="G31" s="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</row>
    <row r="32" spans="2:68" s="5" customFormat="1" ht="14.1" customHeight="1" x14ac:dyDescent="0.25">
      <c r="B32" s="65">
        <f t="shared" si="6"/>
        <v>44104</v>
      </c>
      <c r="C32" s="99">
        <v>115.2</v>
      </c>
      <c r="D32" s="10">
        <f t="shared" si="1"/>
        <v>3.4843205574912606E-3</v>
      </c>
      <c r="E32" s="75">
        <f t="shared" si="2"/>
        <v>4.1781226033569541E-3</v>
      </c>
      <c r="F32" s="11">
        <f t="shared" si="3"/>
        <v>119.03923726005188</v>
      </c>
      <c r="G32" s="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</row>
    <row r="33" spans="2:68" s="5" customFormat="1" ht="14.1" customHeight="1" x14ac:dyDescent="0.25">
      <c r="B33" s="65">
        <f t="shared" si="6"/>
        <v>44012</v>
      </c>
      <c r="C33" s="99">
        <v>114.8</v>
      </c>
      <c r="D33" s="10">
        <f>IF(ISERROR(C33/C34-1),"",C33/C34-1)</f>
        <v>-7.7787381158168634E-3</v>
      </c>
      <c r="E33" s="75">
        <f>IF(ISNUMBER(C33),AVERAGE(D33:D44),"")</f>
        <v>4.4234221834680565E-3</v>
      </c>
      <c r="F33" s="11">
        <f>IF(ISERROR(F34*(1+E33)),"",F34*(1+E33))</f>
        <v>118.54394611927978</v>
      </c>
      <c r="G33" s="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</row>
    <row r="34" spans="2:68" s="5" customFormat="1" ht="14.1" customHeight="1" x14ac:dyDescent="0.25">
      <c r="B34" s="65">
        <f>EOMONTH(B35,3)</f>
        <v>43921</v>
      </c>
      <c r="C34" s="99">
        <v>115.7</v>
      </c>
      <c r="D34" s="10">
        <f>IF(ISERROR(C34/C35-1),"",C34/C35-1)</f>
        <v>-2.586206896551646E-3</v>
      </c>
      <c r="E34" s="75">
        <f>IF(ISNUMBER(C34),AVERAGE(D34:D45),"")</f>
        <v>5.9219904958405607E-3</v>
      </c>
      <c r="F34" s="11">
        <f>IF(ISERROR(F35*(1+E34)),"",F35*(1+E34))</f>
        <v>118.02188549285596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</row>
    <row r="35" spans="2:68" s="5" customFormat="1" ht="14.1" customHeight="1" x14ac:dyDescent="0.25">
      <c r="B35" s="65">
        <v>43830</v>
      </c>
      <c r="C35" s="99">
        <v>116</v>
      </c>
      <c r="D35" s="10">
        <f t="shared" ref="D35:D98" si="7">IF(ISERROR(C35/C36-1),"",C35/C36-1)</f>
        <v>1.7271157167531026E-3</v>
      </c>
      <c r="E35" s="75">
        <f t="shared" ref="E35:E98" si="8">IF(ISNUMBER(C35),AVERAGE(D35:D46),"")</f>
        <v>7.1547221347159446E-3</v>
      </c>
      <c r="F35" s="11">
        <f t="shared" ref="F35:F98" si="9">IF(ISERROR(F36*(1+E35)),"",F36*(1+E35))</f>
        <v>117.32707566585799</v>
      </c>
      <c r="G35" s="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</row>
    <row r="36" spans="2:68" s="5" customFormat="1" ht="14.1" customHeight="1" x14ac:dyDescent="0.25">
      <c r="B36" s="65">
        <v>43738</v>
      </c>
      <c r="C36" s="99">
        <v>115.8</v>
      </c>
      <c r="D36" s="10">
        <f t="shared" si="7"/>
        <v>1.7301038062282892E-3</v>
      </c>
      <c r="E36" s="75">
        <f t="shared" si="8"/>
        <v>8.5244988205250838E-3</v>
      </c>
      <c r="F36" s="11">
        <f t="shared" si="9"/>
        <v>116.49359635347513</v>
      </c>
      <c r="G36" s="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</row>
    <row r="37" spans="2:68" s="5" customFormat="1" ht="14.1" customHeight="1" x14ac:dyDescent="0.25">
      <c r="B37" s="65">
        <v>43646</v>
      </c>
      <c r="C37" s="99">
        <v>115.6</v>
      </c>
      <c r="D37" s="10">
        <f t="shared" si="7"/>
        <v>5.2173913043478404E-3</v>
      </c>
      <c r="E37" s="75">
        <f t="shared" si="8"/>
        <v>8.3007310168701134E-3</v>
      </c>
      <c r="F37" s="11">
        <f t="shared" si="9"/>
        <v>115.50894052619944</v>
      </c>
      <c r="G37" s="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</row>
    <row r="38" spans="2:68" s="5" customFormat="1" ht="14.1" customHeight="1" x14ac:dyDescent="0.25">
      <c r="B38" s="65">
        <v>43555</v>
      </c>
      <c r="C38" s="99">
        <v>115</v>
      </c>
      <c r="D38" s="10">
        <f t="shared" si="7"/>
        <v>0</v>
      </c>
      <c r="E38" s="75">
        <f t="shared" si="8"/>
        <v>5.9225404479754567E-3</v>
      </c>
      <c r="F38" s="11">
        <f t="shared" si="9"/>
        <v>114.55802517341111</v>
      </c>
      <c r="G38" s="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</row>
    <row r="39" spans="2:68" s="5" customFormat="1" ht="14.1" customHeight="1" x14ac:dyDescent="0.25">
      <c r="B39" s="65">
        <v>43465</v>
      </c>
      <c r="C39" s="99">
        <v>115</v>
      </c>
      <c r="D39" s="10">
        <f t="shared" si="7"/>
        <v>8.7719298245614308E-3</v>
      </c>
      <c r="E39" s="75">
        <f t="shared" si="8"/>
        <v>5.8448765772081412E-3</v>
      </c>
      <c r="F39" s="11">
        <f t="shared" si="9"/>
        <v>113.88354527018957</v>
      </c>
      <c r="G39" s="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</row>
    <row r="40" spans="2:68" s="5" customFormat="1" ht="14.1" customHeight="1" x14ac:dyDescent="0.25">
      <c r="B40" s="65">
        <v>43373</v>
      </c>
      <c r="C40" s="99">
        <v>114</v>
      </c>
      <c r="D40" s="10">
        <f t="shared" si="7"/>
        <v>1.3333333333333419E-2</v>
      </c>
      <c r="E40" s="75">
        <f t="shared" si="8"/>
        <v>5.8187696432064617E-3</v>
      </c>
      <c r="F40" s="11">
        <f t="shared" si="9"/>
        <v>113.22177795220686</v>
      </c>
      <c r="G40" s="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</row>
    <row r="41" spans="2:68" s="5" customFormat="1" ht="14.1" customHeight="1" x14ac:dyDescent="0.25">
      <c r="B41" s="65">
        <v>43281</v>
      </c>
      <c r="C41" s="99">
        <v>112.5</v>
      </c>
      <c r="D41" s="10">
        <f t="shared" si="7"/>
        <v>1.0781671159029615E-2</v>
      </c>
      <c r="E41" s="75">
        <f t="shared" si="8"/>
        <v>4.7860530131238936E-3</v>
      </c>
      <c r="F41" s="11">
        <f t="shared" si="9"/>
        <v>112.56677780269499</v>
      </c>
      <c r="G41" s="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</row>
    <row r="42" spans="2:68" s="5" customFormat="1" ht="14.1" customHeight="1" x14ac:dyDescent="0.25">
      <c r="B42" s="65">
        <v>43190</v>
      </c>
      <c r="C42" s="99">
        <v>111.3</v>
      </c>
      <c r="D42" s="10">
        <f t="shared" si="7"/>
        <v>5.4200542005420349E-3</v>
      </c>
      <c r="E42" s="75">
        <f t="shared" si="8"/>
        <v>4.6789700968166608E-3</v>
      </c>
      <c r="F42" s="11">
        <f t="shared" si="9"/>
        <v>112.03059344338322</v>
      </c>
      <c r="G42" s="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</row>
    <row r="43" spans="2:68" s="5" customFormat="1" ht="14.1" customHeight="1" x14ac:dyDescent="0.25">
      <c r="B43" s="65">
        <v>43100</v>
      </c>
      <c r="C43" s="99">
        <v>110.7</v>
      </c>
      <c r="D43" s="10">
        <f t="shared" si="7"/>
        <v>1.0036496350364965E-2</v>
      </c>
      <c r="E43" s="75">
        <f t="shared" si="8"/>
        <v>4.5450618622783117E-3</v>
      </c>
      <c r="F43" s="11">
        <f t="shared" si="9"/>
        <v>111.50884688328583</v>
      </c>
      <c r="G43" s="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</row>
    <row r="44" spans="2:68" s="5" customFormat="1" ht="14.1" customHeight="1" x14ac:dyDescent="0.25">
      <c r="B44" s="65">
        <v>43008</v>
      </c>
      <c r="C44" s="99">
        <v>109.6</v>
      </c>
      <c r="D44" s="10">
        <f t="shared" si="7"/>
        <v>6.4279155188244896E-3</v>
      </c>
      <c r="E44" s="75">
        <f t="shared" si="8"/>
        <v>1.768898215452434E-3</v>
      </c>
      <c r="F44" s="11">
        <f t="shared" si="9"/>
        <v>111.00432535755527</v>
      </c>
      <c r="G44" s="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</row>
    <row r="45" spans="2:68" s="5" customFormat="1" ht="14.1" customHeight="1" x14ac:dyDescent="0.25">
      <c r="B45" s="65">
        <v>42916</v>
      </c>
      <c r="C45" s="99">
        <v>108.9</v>
      </c>
      <c r="D45" s="10">
        <f t="shared" si="7"/>
        <v>1.0204081632653184E-2</v>
      </c>
      <c r="E45" s="75">
        <f t="shared" si="8"/>
        <v>1.5447650686345089E-3</v>
      </c>
      <c r="F45" s="11">
        <f t="shared" si="9"/>
        <v>110.80831672384518</v>
      </c>
      <c r="G45" s="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</row>
    <row r="46" spans="2:68" s="5" customFormat="1" ht="14.1" customHeight="1" x14ac:dyDescent="0.25">
      <c r="B46" s="65">
        <v>42825</v>
      </c>
      <c r="C46" s="99">
        <v>107.8</v>
      </c>
      <c r="D46" s="10">
        <f t="shared" si="7"/>
        <v>1.2206572769952961E-2</v>
      </c>
      <c r="E46" s="75">
        <f t="shared" si="8"/>
        <v>9.2872671327361622E-4</v>
      </c>
      <c r="F46" s="11">
        <f t="shared" si="9"/>
        <v>110.63740792080486</v>
      </c>
      <c r="G46" s="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</row>
    <row r="47" spans="2:68" s="1" customFormat="1" ht="14.1" customHeight="1" x14ac:dyDescent="0.25">
      <c r="B47" s="65">
        <v>42735</v>
      </c>
      <c r="C47" s="99">
        <v>106.5</v>
      </c>
      <c r="D47" s="10">
        <f t="shared" si="7"/>
        <v>1.8164435946462776E-2</v>
      </c>
      <c r="E47" s="75">
        <f t="shared" si="8"/>
        <v>3.8276585017904541E-4</v>
      </c>
      <c r="F47" s="11">
        <f t="shared" si="9"/>
        <v>110.53475134448618</v>
      </c>
      <c r="G47" s="6"/>
      <c r="H47" s="79"/>
      <c r="I47" s="84"/>
      <c r="J47" s="84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</row>
    <row r="48" spans="2:68" s="1" customFormat="1" ht="14.1" customHeight="1" x14ac:dyDescent="0.25">
      <c r="B48" s="65">
        <v>42643</v>
      </c>
      <c r="C48" s="99">
        <v>104.6</v>
      </c>
      <c r="D48" s="10">
        <f t="shared" si="7"/>
        <v>-9.551098376313627E-4</v>
      </c>
      <c r="E48" s="75">
        <f t="shared" si="8"/>
        <v>-6.5700349607043329E-4</v>
      </c>
      <c r="F48" s="11">
        <f t="shared" si="9"/>
        <v>110.49245860463002</v>
      </c>
      <c r="G48" s="6"/>
      <c r="H48" s="79"/>
      <c r="I48" s="84"/>
      <c r="J48" s="84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</row>
    <row r="49" spans="1:68" s="5" customFormat="1" ht="14.1" customHeight="1" x14ac:dyDescent="0.25">
      <c r="B49" s="65">
        <v>42551</v>
      </c>
      <c r="C49" s="100">
        <v>104.7</v>
      </c>
      <c r="D49" s="10">
        <f t="shared" si="7"/>
        <v>-2.332089552238803E-2</v>
      </c>
      <c r="E49" s="75">
        <f t="shared" si="8"/>
        <v>2.2003715626806955E-4</v>
      </c>
      <c r="F49" s="11">
        <f t="shared" si="9"/>
        <v>110.56510026204556</v>
      </c>
      <c r="G49" s="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</row>
    <row r="50" spans="1:68" s="5" customFormat="1" ht="14.1" customHeight="1" x14ac:dyDescent="0.25">
      <c r="B50" s="65">
        <v>42460</v>
      </c>
      <c r="C50" s="99">
        <v>107.2</v>
      </c>
      <c r="D50" s="10">
        <f t="shared" si="7"/>
        <v>-9.3196644920778837E-4</v>
      </c>
      <c r="E50" s="75">
        <f t="shared" si="8"/>
        <v>2.4836500476230114E-3</v>
      </c>
      <c r="F50" s="11">
        <f t="shared" si="9"/>
        <v>110.54077718378237</v>
      </c>
      <c r="G50" s="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</row>
    <row r="51" spans="1:68" s="5" customFormat="1" ht="14.1" customHeight="1" x14ac:dyDescent="0.25">
      <c r="B51" s="65">
        <v>42369</v>
      </c>
      <c r="C51" s="99">
        <v>107.3</v>
      </c>
      <c r="D51" s="10">
        <f t="shared" si="7"/>
        <v>8.4586466165412766E-3</v>
      </c>
      <c r="E51" s="75">
        <f t="shared" si="8"/>
        <v>3.0444057058299314E-3</v>
      </c>
      <c r="F51" s="11">
        <f t="shared" si="9"/>
        <v>110.26691276065313</v>
      </c>
      <c r="G51" s="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</row>
    <row r="52" spans="1:68" s="5" customFormat="1" ht="14.1" customHeight="1" x14ac:dyDescent="0.25">
      <c r="B52" s="65">
        <v>42277</v>
      </c>
      <c r="C52" s="99">
        <v>106.4</v>
      </c>
      <c r="D52" s="10">
        <f t="shared" si="7"/>
        <v>9.4073377234260569E-4</v>
      </c>
      <c r="E52" s="75">
        <f t="shared" si="8"/>
        <v>2.5008608562908006E-3</v>
      </c>
      <c r="F52" s="11">
        <f t="shared" si="9"/>
        <v>109.9322344388728</v>
      </c>
      <c r="G52" s="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</row>
    <row r="53" spans="1:68" s="5" customFormat="1" ht="14.1" customHeight="1" x14ac:dyDescent="0.25">
      <c r="B53" s="65">
        <v>42185</v>
      </c>
      <c r="C53" s="99">
        <v>106.3</v>
      </c>
      <c r="D53" s="10">
        <f t="shared" si="7"/>
        <v>9.4966761633428209E-3</v>
      </c>
      <c r="E53" s="75">
        <f t="shared" si="8"/>
        <v>3.072872879327291E-3</v>
      </c>
      <c r="F53" s="11">
        <f t="shared" si="9"/>
        <v>109.65799505146924</v>
      </c>
      <c r="G53" s="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</row>
    <row r="54" spans="1:68" s="5" customFormat="1" ht="14.1" customHeight="1" x14ac:dyDescent="0.25">
      <c r="B54" s="65">
        <v>42094</v>
      </c>
      <c r="C54" s="99">
        <v>105.3</v>
      </c>
      <c r="D54" s="10">
        <f t="shared" si="7"/>
        <v>3.8131553860818457E-3</v>
      </c>
      <c r="E54" s="75">
        <f t="shared" si="8"/>
        <v>4.0245110874949364E-3</v>
      </c>
      <c r="F54" s="11">
        <f t="shared" si="9"/>
        <v>109.32206225126521</v>
      </c>
      <c r="G54" s="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</row>
    <row r="55" spans="1:68" s="5" customFormat="1" ht="14.1" customHeight="1" x14ac:dyDescent="0.25">
      <c r="B55" s="65">
        <v>42004</v>
      </c>
      <c r="C55" s="99">
        <v>104.9</v>
      </c>
      <c r="D55" s="10">
        <f t="shared" si="7"/>
        <v>-2.3277467411545572E-2</v>
      </c>
      <c r="E55" s="75">
        <f t="shared" si="8"/>
        <v>4.7999200189104323E-3</v>
      </c>
      <c r="F55" s="11">
        <f t="shared" si="9"/>
        <v>108.88385795766536</v>
      </c>
      <c r="G55" s="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</row>
    <row r="56" spans="1:68" s="5" customFormat="1" ht="14.1" customHeight="1" x14ac:dyDescent="0.25">
      <c r="B56" s="65">
        <v>41912</v>
      </c>
      <c r="C56" s="99">
        <v>107.4</v>
      </c>
      <c r="D56" s="10">
        <f t="shared" si="7"/>
        <v>3.7383177570093906E-3</v>
      </c>
      <c r="E56" s="75">
        <f t="shared" si="8"/>
        <v>7.6750831195324292E-3</v>
      </c>
      <c r="F56" s="11">
        <f t="shared" si="9"/>
        <v>108.36372076504162</v>
      </c>
      <c r="G56" s="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</row>
    <row r="57" spans="1:68" s="5" customFormat="1" ht="14.1" customHeight="1" x14ac:dyDescent="0.25">
      <c r="B57" s="65">
        <v>41820</v>
      </c>
      <c r="C57" s="99">
        <v>107</v>
      </c>
      <c r="D57" s="10">
        <f t="shared" si="7"/>
        <v>2.81162136832247E-3</v>
      </c>
      <c r="E57" s="75">
        <f t="shared" si="8"/>
        <v>5.4526227747101934E-3</v>
      </c>
      <c r="F57" s="11">
        <f t="shared" si="9"/>
        <v>107.53835495224536</v>
      </c>
      <c r="G57" s="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</row>
    <row r="58" spans="1:68" s="5" customFormat="1" ht="14.1" customHeight="1" x14ac:dyDescent="0.25">
      <c r="B58" s="65">
        <v>41729</v>
      </c>
      <c r="C58" s="99">
        <v>106.7</v>
      </c>
      <c r="D58" s="10">
        <f t="shared" si="7"/>
        <v>5.655042412818112E-3</v>
      </c>
      <c r="E58" s="75">
        <f t="shared" si="8"/>
        <v>7.3485186763615762E-3</v>
      </c>
      <c r="F58" s="11">
        <f t="shared" si="9"/>
        <v>106.9551687631743</v>
      </c>
      <c r="G58" s="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</row>
    <row r="59" spans="1:68" ht="14.1" customHeight="1" x14ac:dyDescent="0.25">
      <c r="A59" s="1"/>
      <c r="B59" s="65">
        <v>41639</v>
      </c>
      <c r="C59" s="101">
        <v>106.1</v>
      </c>
      <c r="D59" s="10">
        <f t="shared" si="7"/>
        <v>5.687203791469031E-3</v>
      </c>
      <c r="E59" s="75">
        <f t="shared" si="8"/>
        <v>7.3054939874551044E-3</v>
      </c>
      <c r="F59" s="11">
        <f t="shared" si="9"/>
        <v>106.17494023191847</v>
      </c>
      <c r="G59" s="1"/>
      <c r="H59" s="79"/>
      <c r="I59" s="84"/>
      <c r="J59" s="84"/>
    </row>
    <row r="60" spans="1:68" ht="14.1" customHeight="1" x14ac:dyDescent="0.25">
      <c r="A60" s="1"/>
      <c r="B60" s="65">
        <v>41547</v>
      </c>
      <c r="C60" s="101">
        <v>105.5</v>
      </c>
      <c r="D60" s="10">
        <f t="shared" si="7"/>
        <v>9.5693779904306719E-3</v>
      </c>
      <c r="E60" s="75">
        <f t="shared" si="8"/>
        <v>6.7460025010681324E-3</v>
      </c>
      <c r="F60" s="11">
        <f t="shared" si="9"/>
        <v>105.40490532978346</v>
      </c>
      <c r="G60" s="1"/>
      <c r="H60" s="79"/>
      <c r="I60" s="84"/>
      <c r="J60" s="84"/>
    </row>
    <row r="61" spans="1:68" ht="14.1" customHeight="1" x14ac:dyDescent="0.25">
      <c r="A61" s="1"/>
      <c r="B61" s="65">
        <v>41455</v>
      </c>
      <c r="C61" s="101">
        <v>104.5</v>
      </c>
      <c r="D61" s="10">
        <f t="shared" si="7"/>
        <v>3.842459173871271E-3</v>
      </c>
      <c r="E61" s="75">
        <f t="shared" si="8"/>
        <v>6.6386854601126572E-3</v>
      </c>
      <c r="F61" s="11">
        <f t="shared" si="9"/>
        <v>104.6986082566259</v>
      </c>
      <c r="G61" s="1"/>
      <c r="H61" s="79"/>
      <c r="I61" s="84"/>
      <c r="J61" s="84"/>
    </row>
    <row r="62" spans="1:68" ht="14.1" customHeight="1" x14ac:dyDescent="0.25">
      <c r="A62" s="1"/>
      <c r="B62" s="65">
        <v>41364</v>
      </c>
      <c r="C62" s="101">
        <v>104.1</v>
      </c>
      <c r="D62" s="10">
        <f t="shared" si="7"/>
        <v>5.7971014492752548E-3</v>
      </c>
      <c r="E62" s="75">
        <f t="shared" si="8"/>
        <v>6.491371262013425E-3</v>
      </c>
      <c r="F62" s="11">
        <f t="shared" si="9"/>
        <v>104.00813098969115</v>
      </c>
      <c r="G62" s="1"/>
      <c r="H62" s="79"/>
      <c r="I62" s="84"/>
      <c r="J62" s="84"/>
    </row>
    <row r="63" spans="1:68" ht="14.1" customHeight="1" x14ac:dyDescent="0.25">
      <c r="A63" s="1"/>
      <c r="B63" s="65">
        <v>41274</v>
      </c>
      <c r="C63" s="101">
        <v>103.5</v>
      </c>
      <c r="D63" s="10">
        <f t="shared" si="7"/>
        <v>1.9361084220717029E-3</v>
      </c>
      <c r="E63" s="75">
        <f t="shared" si="8"/>
        <v>6.6178231875658093E-3</v>
      </c>
      <c r="F63" s="11">
        <f t="shared" si="9"/>
        <v>103.33733001533641</v>
      </c>
      <c r="G63" s="1"/>
      <c r="H63" s="79"/>
      <c r="I63" s="84"/>
      <c r="J63" s="84"/>
    </row>
    <row r="64" spans="1:68" ht="14.1" customHeight="1" x14ac:dyDescent="0.25">
      <c r="A64" s="1"/>
      <c r="B64" s="65">
        <v>41182</v>
      </c>
      <c r="C64" s="101">
        <v>103.3</v>
      </c>
      <c r="D64" s="10">
        <f t="shared" si="7"/>
        <v>7.8048780487804947E-3</v>
      </c>
      <c r="E64" s="75">
        <f t="shared" si="8"/>
        <v>6.6310008888678567E-3</v>
      </c>
      <c r="F64" s="11">
        <f t="shared" si="9"/>
        <v>102.65795780180746</v>
      </c>
      <c r="G64" s="1"/>
      <c r="H64" s="79"/>
      <c r="I64" s="84"/>
      <c r="J64" s="84"/>
    </row>
    <row r="65" spans="1:68" ht="14.1" customHeight="1" x14ac:dyDescent="0.25">
      <c r="A65" s="1"/>
      <c r="B65" s="65">
        <v>41090</v>
      </c>
      <c r="C65" s="101">
        <v>102.5</v>
      </c>
      <c r="D65" s="10">
        <f t="shared" si="7"/>
        <v>2.0916334661354563E-2</v>
      </c>
      <c r="E65" s="75">
        <f t="shared" si="8"/>
        <v>6.2431994268196218E-3</v>
      </c>
      <c r="F65" s="11">
        <f t="shared" si="9"/>
        <v>101.98171694608966</v>
      </c>
      <c r="G65" s="1"/>
      <c r="H65" s="79"/>
      <c r="I65" s="84"/>
      <c r="J65" s="84"/>
    </row>
    <row r="66" spans="1:68" customFormat="1" ht="14.1" customHeight="1" x14ac:dyDescent="0.25">
      <c r="B66" s="65">
        <v>40999</v>
      </c>
      <c r="C66" s="101">
        <v>100.4</v>
      </c>
      <c r="D66" s="10">
        <f t="shared" si="7"/>
        <v>1.31180625630678E-2</v>
      </c>
      <c r="E66" s="75">
        <f t="shared" si="8"/>
        <v>4.4127283764286802E-3</v>
      </c>
      <c r="F66" s="11">
        <f t="shared" si="9"/>
        <v>101.34897508294307</v>
      </c>
      <c r="G66" s="1"/>
      <c r="H66" s="79"/>
      <c r="I66" s="84"/>
      <c r="J66" s="84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</row>
    <row r="67" spans="1:68" ht="14.1" customHeight="1" x14ac:dyDescent="0.25">
      <c r="A67" s="1"/>
      <c r="B67" s="65">
        <v>40908</v>
      </c>
      <c r="C67" s="101">
        <v>99.1</v>
      </c>
      <c r="D67" s="10">
        <f t="shared" si="7"/>
        <v>1.1224489795918391E-2</v>
      </c>
      <c r="E67" s="75">
        <f t="shared" si="8"/>
        <v>5.3050984302902005E-4</v>
      </c>
      <c r="F67" s="11">
        <f t="shared" si="9"/>
        <v>100.903714399127</v>
      </c>
      <c r="G67" s="1"/>
      <c r="H67" s="79"/>
      <c r="I67" s="84"/>
      <c r="J67" s="84"/>
    </row>
    <row r="68" spans="1:68" ht="14.1" customHeight="1" x14ac:dyDescent="0.25">
      <c r="A68" s="1"/>
      <c r="B68" s="65">
        <v>40816</v>
      </c>
      <c r="C68" s="101">
        <v>98</v>
      </c>
      <c r="D68" s="10">
        <f t="shared" si="7"/>
        <v>-2.2931206380857438E-2</v>
      </c>
      <c r="E68" s="75">
        <f t="shared" si="8"/>
        <v>7.9541004179164987E-4</v>
      </c>
      <c r="F68" s="11">
        <f t="shared" si="9"/>
        <v>100.85021236879378</v>
      </c>
      <c r="G68" s="1"/>
      <c r="H68" s="79"/>
      <c r="I68" s="84"/>
      <c r="J68" s="84"/>
    </row>
    <row r="69" spans="1:68" ht="14.1" customHeight="1" x14ac:dyDescent="0.25">
      <c r="A69" s="1"/>
      <c r="B69" s="65">
        <v>40724</v>
      </c>
      <c r="C69" s="101">
        <v>100.3</v>
      </c>
      <c r="D69" s="10">
        <f t="shared" si="7"/>
        <v>2.556237218813906E-2</v>
      </c>
      <c r="E69" s="75">
        <f t="shared" si="8"/>
        <v>7.6083046911768299E-3</v>
      </c>
      <c r="F69" s="11">
        <f t="shared" si="9"/>
        <v>100.77005885207089</v>
      </c>
      <c r="G69" s="1"/>
      <c r="H69" s="79"/>
      <c r="I69" s="84"/>
      <c r="J69" s="84"/>
    </row>
    <row r="70" spans="1:68" ht="14.1" customHeight="1" x14ac:dyDescent="0.25">
      <c r="A70" s="1"/>
      <c r="B70" s="65">
        <v>40633</v>
      </c>
      <c r="C70" s="101">
        <v>97.8</v>
      </c>
      <c r="D70" s="10">
        <f t="shared" si="7"/>
        <v>5.1387461459404538E-3</v>
      </c>
      <c r="E70" s="75">
        <f t="shared" si="8"/>
        <v>7.6196340106940985E-3</v>
      </c>
      <c r="F70" s="11">
        <f t="shared" si="9"/>
        <v>100.0091587007672</v>
      </c>
      <c r="G70" s="1"/>
      <c r="H70" s="79"/>
      <c r="I70" s="84"/>
      <c r="J70" s="84"/>
    </row>
    <row r="71" spans="1:68" ht="14.1" customHeight="1" x14ac:dyDescent="0.25">
      <c r="A71" s="1"/>
      <c r="B71" s="65">
        <v>40543</v>
      </c>
      <c r="C71" s="101">
        <v>97.3</v>
      </c>
      <c r="D71" s="10">
        <f t="shared" si="7"/>
        <v>-1.0266940451746365E-3</v>
      </c>
      <c r="E71" s="75">
        <f t="shared" si="8"/>
        <v>9.2914433477114811E-3</v>
      </c>
      <c r="F71" s="11">
        <f t="shared" si="9"/>
        <v>99.252888019553779</v>
      </c>
      <c r="G71" s="1"/>
      <c r="H71" s="79"/>
      <c r="I71" s="84"/>
      <c r="J71" s="84"/>
    </row>
    <row r="72" spans="1:68" ht="14.1" customHeight="1" x14ac:dyDescent="0.25">
      <c r="A72" s="1"/>
      <c r="B72" s="65">
        <v>40451</v>
      </c>
      <c r="C72" s="101">
        <v>97.4</v>
      </c>
      <c r="D72" s="10">
        <f t="shared" si="7"/>
        <v>8.281573498964967E-3</v>
      </c>
      <c r="E72" s="75">
        <f t="shared" si="8"/>
        <v>1.1631903145593684E-2</v>
      </c>
      <c r="F72" s="11">
        <f t="shared" si="9"/>
        <v>98.339175144834854</v>
      </c>
      <c r="G72" s="1"/>
      <c r="H72" s="79"/>
      <c r="I72" s="84"/>
      <c r="J72" s="84"/>
    </row>
    <row r="73" spans="1:68" customFormat="1" ht="14.1" customHeight="1" x14ac:dyDescent="0.25">
      <c r="B73" s="65">
        <v>40359</v>
      </c>
      <c r="C73" s="101">
        <v>96.6</v>
      </c>
      <c r="D73" s="10">
        <f t="shared" si="7"/>
        <v>2.0746887966804906E-3</v>
      </c>
      <c r="E73" s="75">
        <f t="shared" si="8"/>
        <v>1.2744656636064555E-2</v>
      </c>
      <c r="F73" s="11">
        <f t="shared" si="9"/>
        <v>97.20845580201312</v>
      </c>
      <c r="G73" s="1"/>
      <c r="H73" s="79"/>
      <c r="I73" s="84"/>
      <c r="J73" s="84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</row>
    <row r="74" spans="1:68" ht="14.1" customHeight="1" x14ac:dyDescent="0.25">
      <c r="A74" s="1"/>
      <c r="B74" s="65">
        <v>40268</v>
      </c>
      <c r="C74" s="101">
        <v>96.4</v>
      </c>
      <c r="D74" s="10">
        <f t="shared" si="7"/>
        <v>7.3145245559038674E-3</v>
      </c>
      <c r="E74" s="75">
        <f t="shared" si="8"/>
        <v>1.3278836610078559E-2</v>
      </c>
      <c r="F74" s="11">
        <f t="shared" si="9"/>
        <v>95.985157922137063</v>
      </c>
      <c r="G74" s="1"/>
      <c r="H74" s="79"/>
      <c r="I74" s="84"/>
      <c r="J74" s="84"/>
    </row>
    <row r="75" spans="1:68" ht="14.1" customHeight="1" x14ac:dyDescent="0.25">
      <c r="A75" s="1"/>
      <c r="B75" s="65">
        <v>40178</v>
      </c>
      <c r="C75" s="101">
        <v>95.7</v>
      </c>
      <c r="D75" s="10">
        <f t="shared" si="7"/>
        <v>2.0942408376962707E-3</v>
      </c>
      <c r="E75" s="75">
        <f t="shared" si="8"/>
        <v>1.3075301829283089E-2</v>
      </c>
      <c r="F75" s="11">
        <f t="shared" si="9"/>
        <v>94.727289719437067</v>
      </c>
      <c r="G75" s="1"/>
      <c r="H75" s="79"/>
      <c r="I75" s="84"/>
      <c r="J75" s="84"/>
    </row>
    <row r="76" spans="1:68" ht="14.1" customHeight="1" x14ac:dyDescent="0.25">
      <c r="A76" s="1"/>
      <c r="B76" s="65">
        <v>40086</v>
      </c>
      <c r="C76" s="101">
        <v>95.5</v>
      </c>
      <c r="D76" s="10">
        <f t="shared" si="7"/>
        <v>3.1512605042016695E-3</v>
      </c>
      <c r="E76" s="75">
        <f t="shared" si="8"/>
        <v>1.3308778495501161E-2</v>
      </c>
      <c r="F76" s="11">
        <f t="shared" si="9"/>
        <v>93.504687705238226</v>
      </c>
      <c r="G76" s="1"/>
      <c r="H76" s="79"/>
      <c r="I76" s="84"/>
      <c r="J76" s="84"/>
    </row>
    <row r="77" spans="1:68" ht="14.1" customHeight="1" x14ac:dyDescent="0.25">
      <c r="A77" s="1"/>
      <c r="B77" s="65">
        <v>39994</v>
      </c>
      <c r="C77" s="101">
        <v>95.2</v>
      </c>
      <c r="D77" s="10">
        <f t="shared" si="7"/>
        <v>-1.0493179433367361E-3</v>
      </c>
      <c r="E77" s="75">
        <f t="shared" si="8"/>
        <v>1.4710759387733216E-2</v>
      </c>
      <c r="F77" s="11">
        <f t="shared" si="9"/>
        <v>92.276598890289151</v>
      </c>
      <c r="G77" s="1"/>
      <c r="H77" s="79"/>
      <c r="I77" s="84"/>
      <c r="J77" s="84"/>
    </row>
    <row r="78" spans="1:68" ht="14.1" customHeight="1" x14ac:dyDescent="0.25">
      <c r="A78" s="1"/>
      <c r="B78" s="65">
        <v>39903</v>
      </c>
      <c r="C78" s="101">
        <v>95.3</v>
      </c>
      <c r="D78" s="10">
        <f t="shared" si="7"/>
        <v>-3.3468559837728118E-2</v>
      </c>
      <c r="E78" s="75">
        <f t="shared" si="8"/>
        <v>1.7041792293267678E-2</v>
      </c>
      <c r="F78" s="11">
        <f t="shared" si="9"/>
        <v>90.938819793305413</v>
      </c>
      <c r="G78" s="1"/>
      <c r="H78" s="79"/>
      <c r="I78" s="84"/>
      <c r="J78" s="84"/>
    </row>
    <row r="79" spans="1:68" ht="14.1" customHeight="1" x14ac:dyDescent="0.25">
      <c r="A79" s="1"/>
      <c r="B79" s="65">
        <v>39813</v>
      </c>
      <c r="C79" s="101">
        <v>98.6</v>
      </c>
      <c r="D79" s="10">
        <f t="shared" si="7"/>
        <v>1.4403292181069949E-2</v>
      </c>
      <c r="E79" s="75">
        <f t="shared" si="8"/>
        <v>2.1243268324942759E-2</v>
      </c>
      <c r="F79" s="11">
        <f t="shared" si="9"/>
        <v>89.415027467310679</v>
      </c>
      <c r="G79" s="1"/>
      <c r="H79" s="79"/>
      <c r="I79" s="84"/>
      <c r="J79" s="84"/>
    </row>
    <row r="80" spans="1:68" ht="14.1" customHeight="1" x14ac:dyDescent="0.25">
      <c r="A80" s="1"/>
      <c r="B80" s="65">
        <v>39721</v>
      </c>
      <c r="C80" s="101">
        <v>97.2</v>
      </c>
      <c r="D80" s="10">
        <f t="shared" si="7"/>
        <v>5.8823529411764719E-2</v>
      </c>
      <c r="E80" s="75">
        <f t="shared" si="8"/>
        <v>2.1705228019073448E-2</v>
      </c>
      <c r="F80" s="11">
        <f t="shared" si="9"/>
        <v>87.55507158834979</v>
      </c>
      <c r="G80" s="1"/>
      <c r="H80" s="79"/>
    </row>
    <row r="81" spans="1:68" ht="14.1" customHeight="1" x14ac:dyDescent="0.25">
      <c r="A81" s="1"/>
      <c r="B81" s="65">
        <v>39629</v>
      </c>
      <c r="C81" s="101">
        <v>91.8</v>
      </c>
      <c r="D81" s="10">
        <f t="shared" si="7"/>
        <v>2.5698324022346286E-2</v>
      </c>
      <c r="E81" s="75">
        <f t="shared" si="8"/>
        <v>1.8963339995105338E-2</v>
      </c>
      <c r="F81" s="11">
        <f t="shared" si="9"/>
        <v>85.695041179446022</v>
      </c>
      <c r="G81" s="1"/>
      <c r="H81" s="79"/>
    </row>
    <row r="82" spans="1:68" customFormat="1" ht="14.1" customHeight="1" x14ac:dyDescent="0.25">
      <c r="B82" s="65">
        <v>39538</v>
      </c>
      <c r="C82" s="101">
        <v>89.5</v>
      </c>
      <c r="D82" s="10">
        <f t="shared" si="7"/>
        <v>2.5200458190149044E-2</v>
      </c>
      <c r="E82" s="75">
        <f t="shared" si="8"/>
        <v>1.7625302433096218E-2</v>
      </c>
      <c r="F82" s="11">
        <f t="shared" si="9"/>
        <v>84.100220111802713</v>
      </c>
      <c r="G82" s="1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</row>
    <row r="83" spans="1:68" ht="14.1" customHeight="1" x14ac:dyDescent="0.25">
      <c r="A83" s="1"/>
      <c r="B83" s="65">
        <v>39447</v>
      </c>
      <c r="C83" s="101">
        <v>87.3</v>
      </c>
      <c r="D83" s="10">
        <f t="shared" si="7"/>
        <v>2.7058823529411802E-2</v>
      </c>
      <c r="E83" s="75">
        <f t="shared" si="8"/>
        <v>1.6571289355186297E-2</v>
      </c>
      <c r="F83" s="11">
        <f t="shared" si="9"/>
        <v>82.643601638759264</v>
      </c>
      <c r="G83" s="1"/>
      <c r="H83" s="79"/>
    </row>
    <row r="84" spans="1:68" ht="14.1" customHeight="1" x14ac:dyDescent="0.25">
      <c r="A84" s="1"/>
      <c r="B84" s="65">
        <v>39355</v>
      </c>
      <c r="C84" s="101">
        <v>85</v>
      </c>
      <c r="D84" s="10">
        <f t="shared" si="7"/>
        <v>2.1634615384615419E-2</v>
      </c>
      <c r="E84" s="75">
        <f t="shared" si="8"/>
        <v>1.5375709428300299E-2</v>
      </c>
      <c r="F84" s="11">
        <f t="shared" si="9"/>
        <v>81.296415218631935</v>
      </c>
      <c r="G84" s="1"/>
      <c r="H84" s="79"/>
    </row>
    <row r="85" spans="1:68" ht="14.1" customHeight="1" x14ac:dyDescent="0.25">
      <c r="A85" s="1"/>
      <c r="B85" s="65">
        <v>39263</v>
      </c>
      <c r="C85" s="101">
        <v>83.2</v>
      </c>
      <c r="D85" s="10">
        <f t="shared" si="7"/>
        <v>8.4848484848485395E-3</v>
      </c>
      <c r="E85" s="75">
        <f t="shared" si="8"/>
        <v>1.4645786186306223E-2</v>
      </c>
      <c r="F85" s="11">
        <f t="shared" si="9"/>
        <v>80.065353606307241</v>
      </c>
      <c r="G85" s="1"/>
      <c r="H85" s="79"/>
    </row>
    <row r="86" spans="1:68" ht="14.1" customHeight="1" x14ac:dyDescent="0.25">
      <c r="A86" s="1"/>
      <c r="B86" s="65">
        <v>39172</v>
      </c>
      <c r="C86" s="101">
        <v>82.5</v>
      </c>
      <c r="D86" s="10">
        <f t="shared" si="7"/>
        <v>4.872107186358221E-3</v>
      </c>
      <c r="E86" s="75">
        <f t="shared" si="8"/>
        <v>1.6015939330652911E-2</v>
      </c>
      <c r="F86" s="11">
        <f t="shared" si="9"/>
        <v>78.909659603716989</v>
      </c>
      <c r="G86" s="1"/>
      <c r="H86" s="79"/>
    </row>
    <row r="87" spans="1:68" ht="14.1" customHeight="1" x14ac:dyDescent="0.25">
      <c r="A87" s="1"/>
      <c r="B87" s="65">
        <v>39082</v>
      </c>
      <c r="C87" s="101">
        <v>82.1</v>
      </c>
      <c r="D87" s="10">
        <f t="shared" si="7"/>
        <v>4.8959608323131398E-3</v>
      </c>
      <c r="E87" s="75">
        <f t="shared" si="8"/>
        <v>1.6349575368870606E-2</v>
      </c>
      <c r="F87" s="11">
        <f t="shared" si="9"/>
        <v>77.665769353679963</v>
      </c>
      <c r="G87" s="1"/>
      <c r="H87" s="79"/>
    </row>
    <row r="88" spans="1:68" ht="14.1" customHeight="1" x14ac:dyDescent="0.25">
      <c r="A88" s="1"/>
      <c r="B88" s="65">
        <v>38990</v>
      </c>
      <c r="C88" s="101">
        <v>81.7</v>
      </c>
      <c r="D88" s="10">
        <f t="shared" si="7"/>
        <v>1.9975031210986316E-2</v>
      </c>
      <c r="E88" s="75">
        <f t="shared" si="8"/>
        <v>1.7192829884095762E-2</v>
      </c>
      <c r="F88" s="11">
        <f t="shared" si="9"/>
        <v>76.41639376441141</v>
      </c>
      <c r="G88" s="1"/>
      <c r="H88" s="79"/>
    </row>
    <row r="89" spans="1:68" ht="14.1" customHeight="1" x14ac:dyDescent="0.25">
      <c r="A89" s="1"/>
      <c r="B89" s="65">
        <v>38898</v>
      </c>
      <c r="C89" s="101">
        <v>80.099999999999994</v>
      </c>
      <c r="D89" s="10">
        <f t="shared" si="7"/>
        <v>2.6923076923076827E-2</v>
      </c>
      <c r="E89" s="75">
        <f t="shared" si="8"/>
        <v>1.6541415175784075E-2</v>
      </c>
      <c r="F89" s="11">
        <f t="shared" si="9"/>
        <v>75.124786096967171</v>
      </c>
      <c r="G89" s="1"/>
      <c r="H89" s="79"/>
    </row>
    <row r="90" spans="1:68" ht="14.1" customHeight="1" x14ac:dyDescent="0.25">
      <c r="A90" s="1"/>
      <c r="B90" s="65">
        <v>38807</v>
      </c>
      <c r="C90" s="101">
        <v>78</v>
      </c>
      <c r="D90" s="10">
        <f t="shared" si="7"/>
        <v>1.6949152542372836E-2</v>
      </c>
      <c r="E90" s="75">
        <f t="shared" si="8"/>
        <v>1.4935906085588924E-2</v>
      </c>
      <c r="F90" s="11">
        <f t="shared" si="9"/>
        <v>73.90233686049703</v>
      </c>
      <c r="G90" s="1"/>
      <c r="H90" s="79"/>
    </row>
    <row r="91" spans="1:68" ht="14.1" customHeight="1" x14ac:dyDescent="0.25">
      <c r="A91" s="1"/>
      <c r="B91" s="65">
        <v>38717</v>
      </c>
      <c r="C91" s="101">
        <v>76.7</v>
      </c>
      <c r="D91" s="10">
        <f t="shared" si="7"/>
        <v>1.9946808510638236E-2</v>
      </c>
      <c r="E91" s="75">
        <f t="shared" si="8"/>
        <v>1.4688072980349761E-2</v>
      </c>
      <c r="F91" s="11">
        <f t="shared" si="9"/>
        <v>72.814782113211479</v>
      </c>
      <c r="G91" s="1"/>
      <c r="H91" s="79"/>
    </row>
    <row r="92" spans="1:68" ht="14.1" customHeight="1" x14ac:dyDescent="0.25">
      <c r="A92" s="1"/>
      <c r="B92" s="65">
        <v>38625</v>
      </c>
      <c r="C92" s="101">
        <v>75.2</v>
      </c>
      <c r="D92" s="10">
        <f t="shared" si="7"/>
        <v>2.592087312414737E-2</v>
      </c>
      <c r="E92" s="75">
        <f t="shared" si="8"/>
        <v>1.4877690789648438E-2</v>
      </c>
      <c r="F92" s="11">
        <f t="shared" si="9"/>
        <v>71.760754907997807</v>
      </c>
      <c r="G92" s="1"/>
      <c r="H92" s="79"/>
    </row>
    <row r="93" spans="1:68" ht="14.1" customHeight="1" x14ac:dyDescent="0.25">
      <c r="A93" s="1"/>
      <c r="B93" s="65">
        <v>38533</v>
      </c>
      <c r="C93" s="101">
        <v>73.3</v>
      </c>
      <c r="D93" s="10">
        <f t="shared" si="7"/>
        <v>9.6418732782368455E-3</v>
      </c>
      <c r="E93" s="75">
        <f t="shared" si="8"/>
        <v>1.3518900080584872E-2</v>
      </c>
      <c r="F93" s="11">
        <f t="shared" si="9"/>
        <v>70.708771667020031</v>
      </c>
      <c r="G93" s="1"/>
      <c r="H93" s="79"/>
    </row>
    <row r="94" spans="1:68" ht="14.1" customHeight="1" x14ac:dyDescent="0.25">
      <c r="A94" s="1"/>
      <c r="B94" s="65">
        <v>38442</v>
      </c>
      <c r="C94" s="101">
        <v>72.599999999999994</v>
      </c>
      <c r="D94" s="10">
        <f t="shared" si="7"/>
        <v>1.2552301255229992E-2</v>
      </c>
      <c r="E94" s="75">
        <f t="shared" si="8"/>
        <v>1.5049293122884463E-2</v>
      </c>
      <c r="F94" s="11">
        <f t="shared" si="9"/>
        <v>69.765617258245484</v>
      </c>
      <c r="G94" s="1"/>
      <c r="H94" s="79"/>
    </row>
    <row r="95" spans="1:68" ht="14.1" customHeight="1" x14ac:dyDescent="0.25">
      <c r="A95" s="1"/>
      <c r="B95" s="65">
        <v>38352</v>
      </c>
      <c r="C95" s="101">
        <v>71.7</v>
      </c>
      <c r="D95" s="10">
        <f t="shared" si="7"/>
        <v>1.2711864406779849E-2</v>
      </c>
      <c r="E95" s="75">
        <f t="shared" si="8"/>
        <v>1.4975490240504189E-2</v>
      </c>
      <c r="F95" s="11">
        <f t="shared" si="9"/>
        <v>68.73126037416931</v>
      </c>
      <c r="G95" s="1"/>
      <c r="H95" s="79"/>
    </row>
    <row r="96" spans="1:68" ht="14.1" customHeight="1" x14ac:dyDescent="0.25">
      <c r="A96" s="1"/>
      <c r="B96" s="65">
        <v>38260</v>
      </c>
      <c r="C96" s="101">
        <v>70.8</v>
      </c>
      <c r="D96" s="10">
        <f t="shared" si="7"/>
        <v>1.2875536480686511E-2</v>
      </c>
      <c r="E96" s="75">
        <f t="shared" si="8"/>
        <v>1.3091085698355043E-2</v>
      </c>
      <c r="F96" s="11">
        <f t="shared" si="9"/>
        <v>67.717162665556629</v>
      </c>
      <c r="G96" s="1"/>
      <c r="H96" s="79"/>
    </row>
    <row r="97" spans="1:8" ht="14.1" customHeight="1" x14ac:dyDescent="0.25">
      <c r="A97" s="1"/>
      <c r="B97" s="65">
        <v>38168</v>
      </c>
      <c r="C97" s="101">
        <v>69.900000000000006</v>
      </c>
      <c r="D97" s="10">
        <f t="shared" si="7"/>
        <v>2.4926686217008776E-2</v>
      </c>
      <c r="E97" s="75">
        <f t="shared" si="8"/>
        <v>1.2711413287804211E-2</v>
      </c>
      <c r="F97" s="11">
        <f t="shared" si="9"/>
        <v>66.842126657226572</v>
      </c>
      <c r="G97" s="1"/>
      <c r="H97" s="79"/>
    </row>
    <row r="98" spans="1:8" ht="14.1" customHeight="1" x14ac:dyDescent="0.25">
      <c r="A98" s="1"/>
      <c r="B98" s="65">
        <v>38077</v>
      </c>
      <c r="C98" s="101">
        <v>68.2</v>
      </c>
      <c r="D98" s="10">
        <f t="shared" si="7"/>
        <v>8.8757396449705706E-3</v>
      </c>
      <c r="E98" s="75">
        <f t="shared" si="8"/>
        <v>8.7371704661971163E-3</v>
      </c>
      <c r="F98" s="11">
        <f t="shared" si="9"/>
        <v>66.003133548402701</v>
      </c>
      <c r="G98" s="1"/>
      <c r="H98" s="79"/>
    </row>
    <row r="99" spans="1:8" ht="14.1" customHeight="1" x14ac:dyDescent="0.25">
      <c r="A99" s="1"/>
      <c r="B99" s="65">
        <v>37986</v>
      </c>
      <c r="C99" s="101">
        <v>67.599999999999994</v>
      </c>
      <c r="D99" s="10">
        <f t="shared" ref="D99:D120" si="10">IF(ISERROR(C99/C100-1),"",C99/C100-1)</f>
        <v>1.501501501501501E-2</v>
      </c>
      <c r="E99" s="75">
        <f t="shared" ref="E99:E107" si="11">IF(ISNUMBER(C99),AVERAGE(D99:D110),"")</f>
        <v>8.9569553203443144E-3</v>
      </c>
      <c r="F99" s="11">
        <f t="shared" ref="F99:F108" si="12">IF(ISERROR(F100*(1+E99)),"",F100*(1+E99))</f>
        <v>65.431447834819792</v>
      </c>
      <c r="G99" s="1"/>
      <c r="H99" s="79"/>
    </row>
    <row r="100" spans="1:8" ht="14.1" customHeight="1" x14ac:dyDescent="0.25">
      <c r="A100" s="1"/>
      <c r="B100" s="65">
        <v>37894</v>
      </c>
      <c r="C100" s="101">
        <v>66.599999999999994</v>
      </c>
      <c r="D100" s="10">
        <f t="shared" si="10"/>
        <v>1.2158054711246091E-2</v>
      </c>
      <c r="E100" s="75">
        <f t="shared" si="11"/>
        <v>7.8429912739255703E-3</v>
      </c>
      <c r="F100" s="11">
        <f t="shared" si="12"/>
        <v>64.850584050976963</v>
      </c>
      <c r="G100" s="1"/>
      <c r="H100" s="79"/>
    </row>
    <row r="101" spans="1:8" ht="14.1" customHeight="1" x14ac:dyDescent="0.25">
      <c r="A101" s="1"/>
      <c r="B101" s="65">
        <v>37802</v>
      </c>
      <c r="C101" s="101">
        <v>65.8</v>
      </c>
      <c r="D101" s="10">
        <f t="shared" si="10"/>
        <v>7.6569678407349961E-3</v>
      </c>
      <c r="E101" s="75">
        <f t="shared" si="11"/>
        <v>8.3678513678989153E-3</v>
      </c>
      <c r="F101" s="11">
        <f t="shared" si="12"/>
        <v>64.345919565313494</v>
      </c>
      <c r="G101" s="1"/>
      <c r="H101" s="79"/>
    </row>
    <row r="102" spans="1:8" ht="14.1" customHeight="1" x14ac:dyDescent="0.25">
      <c r="A102" s="1"/>
      <c r="B102" s="65">
        <v>37711</v>
      </c>
      <c r="C102" s="101">
        <v>65.3</v>
      </c>
      <c r="D102" s="10">
        <f t="shared" si="10"/>
        <v>1.3975155279502882E-2</v>
      </c>
      <c r="E102" s="75">
        <f t="shared" si="11"/>
        <v>8.2928337775673988E-3</v>
      </c>
      <c r="F102" s="11">
        <f t="shared" si="12"/>
        <v>63.811950646805329</v>
      </c>
      <c r="G102" s="1"/>
      <c r="H102" s="79"/>
    </row>
    <row r="103" spans="1:8" ht="14.1" customHeight="1" x14ac:dyDescent="0.25">
      <c r="A103" s="1"/>
      <c r="B103" s="65">
        <v>37621</v>
      </c>
      <c r="C103" s="101">
        <v>64.400000000000006</v>
      </c>
      <c r="D103" s="10">
        <f t="shared" si="10"/>
        <v>2.2222222222222365E-2</v>
      </c>
      <c r="E103" s="75">
        <f t="shared" si="11"/>
        <v>8.7059770338222542E-3</v>
      </c>
      <c r="F103" s="11">
        <f t="shared" si="12"/>
        <v>63.287121071498611</v>
      </c>
      <c r="G103" s="1"/>
      <c r="H103" s="79"/>
    </row>
    <row r="104" spans="1:8" ht="14.1" customHeight="1" x14ac:dyDescent="0.25">
      <c r="A104" s="1"/>
      <c r="B104" s="65">
        <v>37529</v>
      </c>
      <c r="C104" s="101">
        <v>63</v>
      </c>
      <c r="D104" s="10">
        <f t="shared" si="10"/>
        <v>9.6153846153845812E-3</v>
      </c>
      <c r="E104" s="75">
        <f t="shared" si="11"/>
        <v>7.4318259329813618E-3</v>
      </c>
      <c r="F104" s="11">
        <f t="shared" si="12"/>
        <v>62.740900234971612</v>
      </c>
      <c r="G104" s="1"/>
      <c r="H104" s="79"/>
    </row>
    <row r="105" spans="1:8" ht="14.1" customHeight="1" x14ac:dyDescent="0.25">
      <c r="A105" s="1"/>
      <c r="B105" s="65">
        <v>37437</v>
      </c>
      <c r="C105" s="101">
        <v>62.4</v>
      </c>
      <c r="D105" s="10">
        <f t="shared" si="10"/>
        <v>2.8006589785831926E-2</v>
      </c>
      <c r="E105" s="75">
        <f t="shared" si="11"/>
        <v>7.8021900445581398E-3</v>
      </c>
      <c r="F105" s="11">
        <f t="shared" si="12"/>
        <v>62.278060529671421</v>
      </c>
      <c r="G105" s="1"/>
      <c r="H105" s="79"/>
    </row>
    <row r="106" spans="1:8" ht="14.1" customHeight="1" x14ac:dyDescent="0.25">
      <c r="A106" s="1"/>
      <c r="B106" s="65">
        <v>37346</v>
      </c>
      <c r="C106" s="101">
        <v>60.7</v>
      </c>
      <c r="D106" s="10">
        <f t="shared" si="10"/>
        <v>1.1666666666666714E-2</v>
      </c>
      <c r="E106" s="75">
        <f t="shared" si="11"/>
        <v>6.2070782479846836E-3</v>
      </c>
      <c r="F106" s="11">
        <f t="shared" si="12"/>
        <v>61.795917040940253</v>
      </c>
      <c r="G106" s="1"/>
      <c r="H106" s="79"/>
    </row>
    <row r="107" spans="1:8" ht="14.1" customHeight="1" x14ac:dyDescent="0.25">
      <c r="A107" s="1"/>
      <c r="B107" s="65">
        <v>37256</v>
      </c>
      <c r="C107" s="101">
        <v>60</v>
      </c>
      <c r="D107" s="10">
        <f t="shared" si="10"/>
        <v>-9.9009900990099098E-3</v>
      </c>
      <c r="E107" s="75">
        <f t="shared" si="11"/>
        <v>5.2348560257624577E-3</v>
      </c>
      <c r="F107" s="11">
        <f t="shared" si="12"/>
        <v>61.414711123419814</v>
      </c>
      <c r="G107" s="1"/>
      <c r="H107" s="79"/>
    </row>
    <row r="108" spans="1:8" ht="14.1" customHeight="1" x14ac:dyDescent="0.25">
      <c r="A108" s="1"/>
      <c r="B108" s="65">
        <v>37164</v>
      </c>
      <c r="C108" s="101">
        <v>60.6</v>
      </c>
      <c r="D108" s="10">
        <f t="shared" si="10"/>
        <v>8.3194675540765317E-3</v>
      </c>
      <c r="E108" s="75">
        <f>IF(ISNUMBER(C108),AVERAGE(D108:D119),"")</f>
        <v>6.5055713325872606E-3</v>
      </c>
      <c r="F108" s="11">
        <f t="shared" si="12"/>
        <v>61.094888179888045</v>
      </c>
      <c r="G108" s="1"/>
      <c r="H108" s="79"/>
    </row>
    <row r="109" spans="1:8" ht="14.1" customHeight="1" x14ac:dyDescent="0.25">
      <c r="A109" s="1"/>
      <c r="B109" s="65">
        <v>37072</v>
      </c>
      <c r="C109" s="101">
        <v>60.1</v>
      </c>
      <c r="D109" s="10">
        <f t="shared" si="10"/>
        <v>-2.2764227642276369E-2</v>
      </c>
      <c r="E109" s="75"/>
      <c r="F109" s="11">
        <v>60.7</v>
      </c>
      <c r="G109" s="1"/>
      <c r="H109" s="79"/>
    </row>
    <row r="110" spans="1:8" ht="14.1" customHeight="1" x14ac:dyDescent="0.25">
      <c r="A110" s="1"/>
      <c r="B110" s="65">
        <v>36981</v>
      </c>
      <c r="C110" s="101">
        <v>61.5</v>
      </c>
      <c r="D110" s="10">
        <f>IF(ISERROR(C110/C111-1),"",C110/C111-1)</f>
        <v>1.1513157894736947E-2</v>
      </c>
      <c r="E110" s="75"/>
      <c r="F110" s="11"/>
      <c r="G110" s="1"/>
      <c r="H110" s="79"/>
    </row>
    <row r="111" spans="1:8" ht="14.1" customHeight="1" x14ac:dyDescent="0.25">
      <c r="A111" s="1"/>
      <c r="B111" s="65">
        <v>36891</v>
      </c>
      <c r="C111" s="101">
        <v>60.8</v>
      </c>
      <c r="D111" s="10">
        <f t="shared" si="10"/>
        <v>1.6474464579900872E-3</v>
      </c>
      <c r="E111" s="75"/>
      <c r="F111" s="11"/>
      <c r="G111" s="1"/>
      <c r="H111" s="79"/>
    </row>
    <row r="112" spans="1:8" ht="14.1" customHeight="1" x14ac:dyDescent="0.25">
      <c r="A112" s="1"/>
      <c r="B112" s="65">
        <v>36799</v>
      </c>
      <c r="C112" s="101">
        <v>60.7</v>
      </c>
      <c r="D112" s="10">
        <f t="shared" si="10"/>
        <v>1.8456375838926231E-2</v>
      </c>
      <c r="E112" s="75"/>
      <c r="F112" s="11"/>
      <c r="G112" s="1"/>
      <c r="H112" s="79"/>
    </row>
    <row r="113" spans="1:69" ht="14.1" customHeight="1" x14ac:dyDescent="0.25">
      <c r="A113" s="1"/>
      <c r="B113" s="65">
        <v>36707</v>
      </c>
      <c r="C113" s="101">
        <v>59.6</v>
      </c>
      <c r="D113" s="10">
        <f t="shared" si="10"/>
        <v>6.7567567567567988E-3</v>
      </c>
      <c r="E113" s="75"/>
      <c r="F113" s="11"/>
      <c r="G113" s="1"/>
      <c r="H113" s="79"/>
    </row>
    <row r="114" spans="1:69" ht="14.1" customHeight="1" x14ac:dyDescent="0.25">
      <c r="A114" s="1"/>
      <c r="B114" s="65">
        <v>36616</v>
      </c>
      <c r="C114" s="101">
        <v>59.2</v>
      </c>
      <c r="D114" s="10">
        <f t="shared" si="10"/>
        <v>1.8932874354561147E-2</v>
      </c>
      <c r="E114" s="75"/>
      <c r="F114" s="11"/>
      <c r="G114" s="1"/>
      <c r="H114" s="79"/>
    </row>
    <row r="115" spans="1:69" ht="14.1" customHeight="1" x14ac:dyDescent="0.25">
      <c r="A115" s="1"/>
      <c r="B115" s="65">
        <v>36525</v>
      </c>
      <c r="C115" s="101">
        <v>58.1</v>
      </c>
      <c r="D115" s="10">
        <f t="shared" si="10"/>
        <v>6.9324090121316573E-3</v>
      </c>
      <c r="E115" s="75"/>
      <c r="F115" s="11"/>
      <c r="G115" s="1"/>
      <c r="H115" s="79"/>
    </row>
    <row r="116" spans="1:69" ht="14.1" customHeight="1" x14ac:dyDescent="0.25">
      <c r="A116" s="1"/>
      <c r="B116" s="65">
        <v>36433</v>
      </c>
      <c r="C116" s="101">
        <v>57.7</v>
      </c>
      <c r="D116" s="10">
        <f t="shared" si="10"/>
        <v>1.405975395430592E-2</v>
      </c>
      <c r="E116" s="75"/>
      <c r="F116" s="11"/>
      <c r="G116" s="1"/>
      <c r="H116" s="79"/>
    </row>
    <row r="117" spans="1:69" ht="14.1" customHeight="1" x14ac:dyDescent="0.25">
      <c r="A117" s="1"/>
      <c r="B117" s="65">
        <v>36341</v>
      </c>
      <c r="C117" s="101">
        <v>56.9</v>
      </c>
      <c r="D117" s="10">
        <f t="shared" si="10"/>
        <v>8.8652482269504507E-3</v>
      </c>
      <c r="E117" s="75"/>
      <c r="F117" s="11"/>
      <c r="G117" s="1"/>
      <c r="H117" s="79"/>
    </row>
    <row r="118" spans="1:69" ht="14.1" customHeight="1" x14ac:dyDescent="0.25">
      <c r="A118" s="1"/>
      <c r="B118" s="65">
        <v>36250</v>
      </c>
      <c r="C118" s="101">
        <v>56.4</v>
      </c>
      <c r="D118" s="10">
        <f t="shared" si="10"/>
        <v>0</v>
      </c>
      <c r="E118" s="75"/>
      <c r="F118" s="11"/>
      <c r="G118" s="1"/>
      <c r="H118" s="79"/>
    </row>
    <row r="119" spans="1:69" ht="14.1" customHeight="1" x14ac:dyDescent="0.25">
      <c r="A119" s="1"/>
      <c r="B119" s="65">
        <v>36160</v>
      </c>
      <c r="C119" s="101">
        <v>56.4</v>
      </c>
      <c r="D119" s="10">
        <f>IF(ISERROR(C119/C120-1),"",C119/C120-1)</f>
        <v>5.3475935828877219E-3</v>
      </c>
      <c r="E119" s="75"/>
      <c r="F119" s="11"/>
      <c r="G119" s="1"/>
      <c r="H119" s="79"/>
    </row>
    <row r="120" spans="1:69" ht="14.1" customHeight="1" x14ac:dyDescent="0.25">
      <c r="A120" s="1"/>
      <c r="B120" s="65">
        <v>36068</v>
      </c>
      <c r="C120" s="102">
        <v>56.1</v>
      </c>
      <c r="D120" s="10" t="str">
        <f t="shared" si="10"/>
        <v/>
      </c>
      <c r="E120" s="75"/>
      <c r="F120" s="12"/>
      <c r="G120" s="1"/>
      <c r="H120" s="79"/>
    </row>
    <row r="121" spans="1:69" x14ac:dyDescent="0.25">
      <c r="A121"/>
      <c r="B121" s="2"/>
      <c r="C121" s="7"/>
      <c r="D121" s="3"/>
      <c r="E121" s="1"/>
      <c r="F121" s="1"/>
      <c r="G121" s="1"/>
    </row>
    <row r="122" spans="1:69" x14ac:dyDescent="0.25">
      <c r="A122" s="3"/>
      <c r="B122" s="3"/>
      <c r="C122" s="3"/>
      <c r="D122" s="3"/>
      <c r="E122" s="1"/>
      <c r="F122" s="1"/>
      <c r="G122" s="1"/>
    </row>
    <row r="123" spans="1:69" x14ac:dyDescent="0.25">
      <c r="B123" s="79"/>
      <c r="C123" s="79"/>
      <c r="D123" s="79"/>
      <c r="H123" s="79"/>
      <c r="I123" s="82"/>
      <c r="BQ123" s="79"/>
    </row>
    <row r="124" spans="1:69" x14ac:dyDescent="0.25">
      <c r="B124" s="79"/>
      <c r="C124" s="79"/>
      <c r="D124" s="79"/>
      <c r="H124" s="79"/>
      <c r="I124" s="82"/>
      <c r="BQ124" s="79"/>
    </row>
    <row r="125" spans="1:69" x14ac:dyDescent="0.25">
      <c r="B125" s="79"/>
      <c r="C125" s="79"/>
      <c r="D125" s="79"/>
    </row>
    <row r="126" spans="1:69" x14ac:dyDescent="0.25">
      <c r="B126" s="79"/>
      <c r="C126" s="79"/>
      <c r="D126" s="79"/>
      <c r="E126" s="86"/>
    </row>
  </sheetData>
  <sheetProtection algorithmName="SHA-512" hashValue="Mmz2p9BQ4CAy9zRfL5R9iuevihj8d7f+J6tDdOdRgyUxrZ7OZsBFSMJGR1cuAQJfiodWl2x8ay2A810piBLYvw==" saltValue="Ii4WDtw89UqzrXu9OR/KUA==" spinCount="100000" sheet="1" objects="1" scenarios="1"/>
  <pageMargins left="0.25" right="0.25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7" tint="0.39997558519241921"/>
  </sheetPr>
  <dimension ref="A1:BX22"/>
  <sheetViews>
    <sheetView zoomScale="90" zoomScaleNormal="90" workbookViewId="0">
      <selection activeCell="E11" sqref="E11"/>
    </sheetView>
  </sheetViews>
  <sheetFormatPr defaultColWidth="8.85546875" defaultRowHeight="15" x14ac:dyDescent="0.25"/>
  <cols>
    <col min="1" max="1" width="4.42578125" style="79" customWidth="1"/>
    <col min="2" max="2" width="14.140625" style="79" customWidth="1"/>
    <col min="3" max="3" width="23.7109375" style="79" customWidth="1"/>
    <col min="4" max="4" width="13.42578125" style="79" customWidth="1"/>
    <col min="5" max="5" width="17.140625" style="79" customWidth="1"/>
    <col min="6" max="6" width="18.42578125" style="79" customWidth="1"/>
    <col min="7" max="7" width="22.85546875" style="79" customWidth="1"/>
    <col min="8" max="8" width="12.5703125" style="79" customWidth="1"/>
    <col min="9" max="9" width="16.42578125" style="79" customWidth="1"/>
    <col min="10" max="10" width="12.42578125" style="79" customWidth="1"/>
    <col min="11" max="11" width="15.42578125" style="79" customWidth="1"/>
    <col min="12" max="12" width="12.85546875" style="79" customWidth="1"/>
    <col min="13" max="13" width="17.140625" style="79" customWidth="1"/>
    <col min="14" max="14" width="8.85546875" style="79"/>
    <col min="15" max="15" width="10.5703125" style="79" bestFit="1" customWidth="1"/>
    <col min="16" max="75" width="8.85546875" style="79"/>
    <col min="76" max="16384" width="8.85546875" style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23.25" x14ac:dyDescent="0.35">
      <c r="A6" s="1"/>
      <c r="B6" s="1"/>
      <c r="C6" s="1"/>
      <c r="D6" s="33" t="s">
        <v>17</v>
      </c>
      <c r="E6"/>
      <c r="F6"/>
      <c r="G6" s="1"/>
      <c r="H6" s="1"/>
      <c r="I6" s="1"/>
      <c r="J6" s="1"/>
      <c r="K6" s="1"/>
      <c r="L6" s="1"/>
      <c r="M6" s="1"/>
      <c r="N6" s="1"/>
    </row>
    <row r="7" spans="1:15" ht="19.5" customHeight="1" x14ac:dyDescent="0.45">
      <c r="A7" s="1"/>
      <c r="B7" s="16"/>
      <c r="C7"/>
      <c r="D7" s="71" t="str">
        <f>Instructions!E7</f>
        <v>Version 16</v>
      </c>
      <c r="E7" s="71"/>
      <c r="F7" s="71" t="str">
        <f>Instructions!G7</f>
        <v>Last Updated:</v>
      </c>
      <c r="G7" s="72">
        <f>Instructions!H7</f>
        <v>45390</v>
      </c>
      <c r="H7" s="17"/>
      <c r="I7" s="17"/>
      <c r="J7" s="1"/>
      <c r="K7" s="1"/>
      <c r="L7" s="1"/>
      <c r="M7" s="1"/>
      <c r="N7" s="1"/>
    </row>
    <row r="8" spans="1:15" ht="13.5" customHeight="1" x14ac:dyDescent="0.3">
      <c r="A8" s="1"/>
      <c r="B8" s="1"/>
      <c r="C8" s="1"/>
      <c r="D8" s="17"/>
      <c r="E8" s="17"/>
      <c r="F8" s="17"/>
      <c r="G8" s="17"/>
      <c r="H8" s="1"/>
      <c r="I8" s="1"/>
      <c r="J8" s="1"/>
      <c r="K8" s="1"/>
      <c r="L8" s="1"/>
      <c r="M8" s="1"/>
      <c r="N8" s="1"/>
    </row>
    <row r="9" spans="1:15" ht="13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ht="45" x14ac:dyDescent="0.25">
      <c r="A10" s="1"/>
      <c r="B10" s="18"/>
      <c r="C10" s="31" t="s">
        <v>3</v>
      </c>
      <c r="D10" s="31"/>
      <c r="E10" s="31" t="s">
        <v>4</v>
      </c>
      <c r="F10" s="32" t="s">
        <v>18</v>
      </c>
      <c r="G10" s="32" t="s">
        <v>45</v>
      </c>
      <c r="H10" s="31" t="s">
        <v>1</v>
      </c>
      <c r="I10" s="31" t="s">
        <v>12</v>
      </c>
      <c r="J10" s="19" t="s">
        <v>9</v>
      </c>
      <c r="K10" s="20" t="s">
        <v>11</v>
      </c>
      <c r="L10" s="19" t="s">
        <v>8</v>
      </c>
      <c r="M10" s="20" t="s">
        <v>10</v>
      </c>
      <c r="N10" s="1"/>
      <c r="O10" s="88"/>
    </row>
    <row r="11" spans="1:15" ht="23.45" customHeight="1" x14ac:dyDescent="0.25">
      <c r="A11" s="1"/>
      <c r="B11" s="21"/>
      <c r="C11" s="57"/>
      <c r="D11" s="57" t="s">
        <v>5</v>
      </c>
      <c r="E11" s="58">
        <f ca="1">EOMONTH(E12,3)</f>
        <v>45473</v>
      </c>
      <c r="F11" s="58">
        <f ca="1">(IF((VLOOKUP(E11,PPI_Data[],5,FALSE)=""),DATE(YEAR(E11),MONTH(E11)-MOD((MONTH(E11)-1),3),0),E11))</f>
        <v>45382</v>
      </c>
      <c r="G11" s="58">
        <f ca="1">(IF((VLOOKUP(F11,PPI_Data[],5,FALSE)=""),DATE(YEAR(F11),MONTH(F11)-MOD((MONTH(F11)-1),3),0),F11))</f>
        <v>45291</v>
      </c>
      <c r="H11" s="57">
        <f ca="1">VLOOKUP(G11,PPI_Data[],5,FALSE)</f>
        <v>132.24083946938507</v>
      </c>
      <c r="I11" s="57"/>
      <c r="J11" s="22"/>
      <c r="K11" s="23"/>
      <c r="L11" s="22"/>
      <c r="M11" s="24"/>
      <c r="N11" s="1"/>
      <c r="O11" s="89"/>
    </row>
    <row r="12" spans="1:15" ht="23.45" customHeight="1" x14ac:dyDescent="0.25">
      <c r="A12" s="1"/>
      <c r="B12" s="25" t="s">
        <v>37</v>
      </c>
      <c r="C12" s="59">
        <f ca="1">IF(Calculation!F18="Check date","Check",Instructions!E15)</f>
        <v>45390</v>
      </c>
      <c r="D12" s="59" t="s">
        <v>6</v>
      </c>
      <c r="E12" s="59">
        <f ca="1">DATE(YEAR(C12),MONTH(C12)-MOD((MONTH(C12)-1),3),0)</f>
        <v>45382</v>
      </c>
      <c r="F12" s="59">
        <f ca="1">(IF((VLOOKUP(E12,PPI_Data[],5,FALSE)=""),DATE(YEAR(E12),MONTH(E12)-MOD((MONTH(E12)-1),3),0),EOMONTH(F11,-3)))</f>
        <v>45291</v>
      </c>
      <c r="G12" s="59">
        <f ca="1">(IF(ISERROR(VLOOKUP(F12,PPI_Data[],5,FALSE)),DATE(YEAR(F12),MONTH(F12)-MOD((MONTH(F12)-1),3),0),EOMONTH(G11,-3)))</f>
        <v>45199</v>
      </c>
      <c r="H12" s="60">
        <f ca="1">VLOOKUP(G12,PPI_Data[],5,FALSE)</f>
        <v>130.24813683345101</v>
      </c>
      <c r="I12" s="61">
        <f ca="1">(H11/H12)^(1/(E11-E12))</f>
        <v>1.0001668647508981</v>
      </c>
      <c r="J12" s="26">
        <f ca="1">H12*I12^(C12-G12)</f>
        <v>134.46579905928425</v>
      </c>
      <c r="K12" s="27">
        <f ca="1">IF(C12="Check","Check dates",J12/J14)</f>
        <v>1.1351373616533647</v>
      </c>
      <c r="L12" s="26">
        <f ca="1">(C12-G12)/(G11-G12)*(H11-H12)+H12</f>
        <v>134.3851607841402</v>
      </c>
      <c r="M12" s="27">
        <f ca="1">L12/L14</f>
        <v>1.134455107401634</v>
      </c>
      <c r="N12" s="1"/>
      <c r="O12" s="90"/>
    </row>
    <row r="13" spans="1:15" ht="23.45" customHeight="1" x14ac:dyDescent="0.25">
      <c r="A13" s="1"/>
      <c r="B13" s="21"/>
      <c r="C13" s="57"/>
      <c r="D13" s="57" t="s">
        <v>5</v>
      </c>
      <c r="E13" s="58">
        <f>EOMONTH(E14,3)</f>
        <v>44012</v>
      </c>
      <c r="F13" s="58">
        <f>(IF((VLOOKUP(E13,PPI_Data[],5,FALSE)=""),DATE(YEAR(E13),MONTH(E13)-MOD((MONTH(E13)-1),3),0),E13))</f>
        <v>44012</v>
      </c>
      <c r="G13" s="58">
        <f>(IF((VLOOKUP(F13,PPI_Data[],5,FALSE)=""),DATE(YEAR(F13),MONTH(F13)-MOD((MONTH(F13)-1),3),0),F13))</f>
        <v>44012</v>
      </c>
      <c r="H13" s="57">
        <f>VLOOKUP(G13,PPI_Data[],5,FALSE)</f>
        <v>118.54394611927978</v>
      </c>
      <c r="I13" s="57"/>
      <c r="J13" s="28"/>
      <c r="K13" s="29"/>
      <c r="L13" s="28"/>
      <c r="M13" s="29"/>
      <c r="N13" s="1"/>
    </row>
    <row r="14" spans="1:15" ht="23.45" customHeight="1" x14ac:dyDescent="0.25">
      <c r="A14" s="1"/>
      <c r="B14" s="25" t="s">
        <v>7</v>
      </c>
      <c r="C14" s="59">
        <f>Instructions!E12</f>
        <v>43997</v>
      </c>
      <c r="D14" s="59" t="s">
        <v>6</v>
      </c>
      <c r="E14" s="59">
        <f>DATE(YEAR(C14),MONTH(C14)-MOD((MONTH(C14)-1),3),0)</f>
        <v>43921</v>
      </c>
      <c r="F14" s="59">
        <f>(IF((VLOOKUP(E14,PPI_Data[],5,FALSE)=""),DATE(YEAR(E14),MONTH(E14)-MOD((MONTH(E14)-1),3),0),EOMONTH(F13,-3)))</f>
        <v>43921</v>
      </c>
      <c r="G14" s="59">
        <f>(IF(ISERROR(VLOOKUP(F14,PPI_Data[],5,FALSE)),DATE(YEAR(F14),MONTH(F14)-MOD((MONTH(F14)-1),3),0),EOMONTH(G13,-3)))</f>
        <v>43921</v>
      </c>
      <c r="H14" s="60">
        <f>VLOOKUP(G14,PPI_Data[],5,FALSE)</f>
        <v>118.02188549285596</v>
      </c>
      <c r="I14" s="61">
        <f>(H13/H14)^(1/(E13-E14))</f>
        <v>1.0000485030180655</v>
      </c>
      <c r="J14" s="26">
        <f>H14*I14^(C14-G14)</f>
        <v>118.45773348824535</v>
      </c>
      <c r="K14" s="30"/>
      <c r="L14" s="26">
        <f>H13-((G13-C14)/(G13-G14)*(H13-H14))</f>
        <v>118.45789216986925</v>
      </c>
      <c r="M14" s="30"/>
      <c r="N14" s="1"/>
    </row>
    <row r="15" spans="1:15" x14ac:dyDescent="0.25">
      <c r="A15" s="1"/>
      <c r="B15" s="1"/>
      <c r="C15" s="9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7" spans="2:76" hidden="1" x14ac:dyDescent="0.25">
      <c r="E17" s="109" t="s">
        <v>43</v>
      </c>
      <c r="F17" s="110"/>
      <c r="G17" s="89"/>
    </row>
    <row r="18" spans="2:76" hidden="1" x14ac:dyDescent="0.25">
      <c r="B18" s="87" t="s">
        <v>41</v>
      </c>
      <c r="C18" s="96">
        <f>Instructions!E15</f>
        <v>45390</v>
      </c>
      <c r="D18" s="93" t="s">
        <v>44</v>
      </c>
      <c r="E18" s="97">
        <f ca="1">WORKDAY(E21,5)</f>
        <v>45478</v>
      </c>
      <c r="F18" s="94" t="str">
        <f ca="1">IF(C18&lt;=E18,"OK","Check date")</f>
        <v>OK</v>
      </c>
      <c r="BX18" s="79"/>
    </row>
    <row r="19" spans="2:76" hidden="1" x14ac:dyDescent="0.25">
      <c r="B19" s="87"/>
      <c r="C19" s="95"/>
      <c r="D19" s="88"/>
      <c r="E19" s="89"/>
      <c r="F19" s="86"/>
      <c r="BX19" s="79"/>
    </row>
    <row r="20" spans="2:76" hidden="1" x14ac:dyDescent="0.25">
      <c r="B20" s="87"/>
      <c r="C20" s="95"/>
      <c r="D20" s="108" t="s">
        <v>38</v>
      </c>
      <c r="E20" s="107"/>
      <c r="F20" s="86"/>
      <c r="BX20" s="79"/>
    </row>
    <row r="21" spans="2:76" hidden="1" x14ac:dyDescent="0.25">
      <c r="B21" s="87"/>
      <c r="C21" s="95"/>
      <c r="D21" s="87" t="s">
        <v>39</v>
      </c>
      <c r="E21" s="96">
        <f ca="1">EOMONTH(E22,3)</f>
        <v>45473</v>
      </c>
      <c r="F21" s="86"/>
      <c r="BX21" s="79"/>
    </row>
    <row r="22" spans="2:76" hidden="1" x14ac:dyDescent="0.25">
      <c r="B22" s="87" t="s">
        <v>42</v>
      </c>
      <c r="C22" s="96">
        <f ca="1">TODAY()</f>
        <v>45390</v>
      </c>
      <c r="D22" s="93" t="s">
        <v>40</v>
      </c>
      <c r="E22" s="96">
        <f ca="1">DATE(YEAR(C22),MONTH(C22)-MOD((MONTH(C22)-1),3),0)</f>
        <v>45382</v>
      </c>
      <c r="F22" s="86"/>
    </row>
  </sheetData>
  <sheetProtection algorithmName="SHA-512" hashValue="8ZBeoJiunc8sB85ID4EmWm92CzghkVXkt64PebbzNHzPgL2BvhjiHjkrAAlQ4JT1J5SWTUGgwFUhKF1O3cdiaw==" saltValue="4lCvG96Q8JBPuiRhZ6tO3g==" spinCount="100000" sheet="1" objects="1" scenarios="1"/>
  <mergeCells count="2">
    <mergeCell ref="D20:E20"/>
    <mergeCell ref="E17:F17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71581-7870-44A6-810A-1D89D272FDBC}">
  <sheetPr codeName="Sheet4"/>
  <dimension ref="A1:BU2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13" sqref="I13"/>
    </sheetView>
  </sheetViews>
  <sheetFormatPr defaultColWidth="8.85546875" defaultRowHeight="15" x14ac:dyDescent="0.25"/>
  <cols>
    <col min="1" max="2" width="11" style="91" customWidth="1"/>
    <col min="3" max="3" width="85.140625" style="79" customWidth="1"/>
    <col min="4" max="73" width="8.85546875" style="79"/>
    <col min="74" max="16384" width="8.85546875" style="13"/>
  </cols>
  <sheetData>
    <row r="1" spans="1:3" x14ac:dyDescent="0.25">
      <c r="A1" s="66" t="s">
        <v>31</v>
      </c>
      <c r="B1" s="66" t="s">
        <v>3</v>
      </c>
      <c r="C1" s="64" t="s">
        <v>19</v>
      </c>
    </row>
    <row r="2" spans="1:3" x14ac:dyDescent="0.25">
      <c r="A2" s="67">
        <v>1</v>
      </c>
      <c r="B2" s="54">
        <v>43976</v>
      </c>
      <c r="C2" s="14" t="s">
        <v>28</v>
      </c>
    </row>
    <row r="3" spans="1:3" x14ac:dyDescent="0.25">
      <c r="A3" s="67">
        <v>2</v>
      </c>
      <c r="B3" s="54">
        <v>44046</v>
      </c>
      <c r="C3" s="14" t="s">
        <v>46</v>
      </c>
    </row>
    <row r="4" spans="1:3" x14ac:dyDescent="0.25">
      <c r="A4" s="67">
        <v>3</v>
      </c>
      <c r="B4" s="54">
        <v>44138</v>
      </c>
      <c r="C4" s="14" t="s">
        <v>47</v>
      </c>
    </row>
    <row r="5" spans="1:3" x14ac:dyDescent="0.25">
      <c r="A5" s="67">
        <v>4</v>
      </c>
      <c r="B5" s="54">
        <v>44230</v>
      </c>
      <c r="C5" s="14" t="s">
        <v>48</v>
      </c>
    </row>
    <row r="6" spans="1:3" x14ac:dyDescent="0.25">
      <c r="A6" s="67">
        <v>5</v>
      </c>
      <c r="B6" s="54">
        <v>44371</v>
      </c>
      <c r="C6" s="14" t="s">
        <v>49</v>
      </c>
    </row>
    <row r="7" spans="1:3" x14ac:dyDescent="0.25">
      <c r="A7" s="67">
        <v>6</v>
      </c>
      <c r="B7" s="54">
        <v>44410</v>
      </c>
      <c r="C7" s="14" t="s">
        <v>50</v>
      </c>
    </row>
    <row r="8" spans="1:3" x14ac:dyDescent="0.25">
      <c r="A8" s="67">
        <v>7</v>
      </c>
      <c r="B8" s="54">
        <v>44501</v>
      </c>
      <c r="C8" s="14" t="s">
        <v>51</v>
      </c>
    </row>
    <row r="9" spans="1:3" x14ac:dyDescent="0.25">
      <c r="A9" s="67">
        <v>8</v>
      </c>
      <c r="B9" s="54">
        <v>44594</v>
      </c>
      <c r="C9" s="14" t="s">
        <v>52</v>
      </c>
    </row>
    <row r="10" spans="1:3" x14ac:dyDescent="0.25">
      <c r="A10" s="67">
        <v>9</v>
      </c>
      <c r="B10" s="54">
        <v>44685</v>
      </c>
      <c r="C10" s="14" t="s">
        <v>53</v>
      </c>
    </row>
    <row r="11" spans="1:3" x14ac:dyDescent="0.25">
      <c r="A11" s="67">
        <v>10</v>
      </c>
      <c r="B11" s="54">
        <v>44841</v>
      </c>
      <c r="C11" s="14" t="s">
        <v>54</v>
      </c>
    </row>
    <row r="12" spans="1:3" x14ac:dyDescent="0.25">
      <c r="A12" s="67">
        <v>11</v>
      </c>
      <c r="B12" s="54">
        <v>44876</v>
      </c>
      <c r="C12" s="14" t="s">
        <v>55</v>
      </c>
    </row>
    <row r="13" spans="1:3" x14ac:dyDescent="0.25">
      <c r="A13" s="67">
        <v>12</v>
      </c>
      <c r="B13" s="54">
        <v>44956</v>
      </c>
      <c r="C13" s="14" t="s">
        <v>56</v>
      </c>
    </row>
    <row r="14" spans="1:3" x14ac:dyDescent="0.25">
      <c r="A14" s="67">
        <v>13</v>
      </c>
      <c r="B14" s="54">
        <v>45086</v>
      </c>
      <c r="C14" s="14" t="s">
        <v>57</v>
      </c>
    </row>
    <row r="15" spans="1:3" x14ac:dyDescent="0.25">
      <c r="A15" s="67">
        <v>14</v>
      </c>
      <c r="B15" s="54">
        <v>45175</v>
      </c>
      <c r="C15" s="14" t="s">
        <v>58</v>
      </c>
    </row>
    <row r="16" spans="1:3" x14ac:dyDescent="0.25">
      <c r="A16" s="67">
        <v>15</v>
      </c>
      <c r="B16" s="54">
        <v>45244</v>
      </c>
      <c r="C16" s="14" t="s">
        <v>59</v>
      </c>
    </row>
    <row r="17" spans="1:3" x14ac:dyDescent="0.25">
      <c r="A17" s="67">
        <v>16</v>
      </c>
      <c r="B17" s="54">
        <v>45390</v>
      </c>
      <c r="C17" s="14" t="s">
        <v>60</v>
      </c>
    </row>
    <row r="18" spans="1:3" x14ac:dyDescent="0.25">
      <c r="A18" s="67"/>
      <c r="B18" s="55"/>
      <c r="C18" s="14"/>
    </row>
    <row r="19" spans="1:3" x14ac:dyDescent="0.25">
      <c r="A19" s="67"/>
      <c r="B19" s="55"/>
      <c r="C19" s="14"/>
    </row>
    <row r="20" spans="1:3" x14ac:dyDescent="0.25">
      <c r="A20" s="68"/>
      <c r="B20" s="56"/>
      <c r="C20" s="15"/>
    </row>
    <row r="21" spans="1:3" x14ac:dyDescent="0.25">
      <c r="A21" s="67"/>
      <c r="B21" s="55"/>
      <c r="C21" s="14"/>
    </row>
    <row r="22" spans="1:3" x14ac:dyDescent="0.25">
      <c r="A22" s="68"/>
      <c r="B22" s="56"/>
      <c r="C22" s="15"/>
    </row>
  </sheetData>
  <sheetProtection algorithmName="SHA-512" hashValue="BjRFqLcvBBTKuEbGP1GZWXGt34Y1BFVvwBNChEQ1GmnDECv+JGU5JcunAx4F+4Em3KGMij5mAw6BINNYISiYsQ==" saltValue="H07T+1K4KJsqH8QAl+MRQQ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PPI Data</vt:lpstr>
      <vt:lpstr>Calculation</vt:lpstr>
      <vt:lpstr>Version history</vt:lpstr>
      <vt:lpstr>Instructions!Print_Area</vt:lpstr>
    </vt:vector>
  </TitlesOfParts>
  <Company>Queensland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PPI index calculation</dc:title>
  <dc:subject>PPI index calculation</dc:subject>
  <dc:creator>Queensland Government</dc:creator>
  <cp:keywords>PPI index calculation</cp:keywords>
  <cp:lastModifiedBy>Michelle Marchant</cp:lastModifiedBy>
  <cp:lastPrinted>2021-08-02T01:52:17Z</cp:lastPrinted>
  <dcterms:created xsi:type="dcterms:W3CDTF">2014-02-24T02:06:51Z</dcterms:created>
  <dcterms:modified xsi:type="dcterms:W3CDTF">2024-04-08T00:23:28Z</dcterms:modified>
</cp:coreProperties>
</file>